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Communications\pr\Website\Website Edits\2024\6 - June\"/>
    </mc:Choice>
  </mc:AlternateContent>
  <xr:revisionPtr revIDLastSave="0" documentId="8_{3F6C025A-6E70-4C7F-A93D-74C6A112E5F5}" xr6:coauthVersionLast="47" xr6:coauthVersionMax="47" xr10:uidLastSave="{00000000-0000-0000-0000-000000000000}"/>
  <bookViews>
    <workbookView xWindow="1170" yWindow="1170" windowWidth="18000" windowHeight="9480" xr2:uid="{00000000-000D-0000-FFFF-FFFF00000000}"/>
  </bookViews>
  <sheets>
    <sheet name="CurveVerification" sheetId="1" r:id="rId1"/>
    <sheet name="EXAMPLE" sheetId="2" r:id="rId2"/>
  </sheets>
  <definedNames>
    <definedName name="_xlnm.Print_Area" localSheetId="0">CurveVerification!$B$2:$M$61</definedName>
    <definedName name="_xlnm.Print_Area" localSheetId="1">EXAMPLE!$B$2:$M$61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7" i="2" l="1"/>
  <c r="AJ36" i="2"/>
  <c r="AJ35" i="2"/>
  <c r="AD73" i="2" s="1"/>
  <c r="W34" i="2"/>
  <c r="Y30" i="2"/>
  <c r="X30" i="2"/>
  <c r="Y29" i="2"/>
  <c r="AA29" i="2" s="1"/>
  <c r="X29" i="2"/>
  <c r="Y28" i="2"/>
  <c r="Z28" i="2" s="1"/>
  <c r="X28" i="2"/>
  <c r="Y27" i="2"/>
  <c r="X27" i="2"/>
  <c r="X26" i="2"/>
  <c r="X25" i="2"/>
  <c r="AD22" i="2"/>
  <c r="AF22" i="2" s="1"/>
  <c r="K21" i="2"/>
  <c r="K20" i="2"/>
  <c r="AD19" i="2"/>
  <c r="AE19" i="2" s="1"/>
  <c r="K19" i="2"/>
  <c r="Y26" i="2" s="1"/>
  <c r="K18" i="2"/>
  <c r="K17" i="2"/>
  <c r="AK16" i="2"/>
  <c r="K16" i="2"/>
  <c r="J12" i="2"/>
  <c r="AJ39" i="2" s="1"/>
  <c r="AD44" i="2" l="1"/>
  <c r="AE44" i="2" s="1"/>
  <c r="Z27" i="2"/>
  <c r="AA30" i="2"/>
  <c r="Y25" i="2"/>
  <c r="AA25" i="2" s="1"/>
  <c r="AD17" i="2"/>
  <c r="Z25" i="2"/>
  <c r="AE73" i="2"/>
  <c r="AF73" i="2"/>
  <c r="AF17" i="2"/>
  <c r="AE17" i="2"/>
  <c r="AA26" i="2"/>
  <c r="Z26" i="2"/>
  <c r="M20" i="2"/>
  <c r="AD60" i="2"/>
  <c r="AE22" i="2"/>
  <c r="AD34" i="2"/>
  <c r="AF19" i="2"/>
  <c r="AA27" i="2"/>
  <c r="W35" i="2"/>
  <c r="AD20" i="2"/>
  <c r="AD29" i="2"/>
  <c r="AD35" i="2"/>
  <c r="AD38" i="2"/>
  <c r="AD24" i="2"/>
  <c r="AD32" i="2"/>
  <c r="AD42" i="2"/>
  <c r="AD46" i="2"/>
  <c r="AD50" i="2"/>
  <c r="AD54" i="2"/>
  <c r="AD58" i="2"/>
  <c r="AD62" i="2"/>
  <c r="AD66" i="2"/>
  <c r="AD70" i="2"/>
  <c r="AD48" i="2"/>
  <c r="AD25" i="2"/>
  <c r="AD30" i="2"/>
  <c r="AD56" i="2"/>
  <c r="AD18" i="2"/>
  <c r="AD39" i="2"/>
  <c r="AA28" i="2"/>
  <c r="AD36" i="2"/>
  <c r="AD71" i="2"/>
  <c r="AD72" i="2"/>
  <c r="AD26" i="2"/>
  <c r="AD21" i="2"/>
  <c r="AD33" i="2"/>
  <c r="AD43" i="2"/>
  <c r="AD47" i="2"/>
  <c r="AD51" i="2"/>
  <c r="AD55" i="2"/>
  <c r="AD59" i="2"/>
  <c r="AD63" i="2"/>
  <c r="AD67" i="2"/>
  <c r="AD28" i="2"/>
  <c r="Z30" i="2"/>
  <c r="AD68" i="2"/>
  <c r="AF44" i="2"/>
  <c r="AD40" i="2"/>
  <c r="AD23" i="2"/>
  <c r="AD27" i="2"/>
  <c r="Z29" i="2"/>
  <c r="AD31" i="2"/>
  <c r="AD41" i="2"/>
  <c r="AD45" i="2"/>
  <c r="AD49" i="2"/>
  <c r="AD53" i="2"/>
  <c r="AD57" i="2"/>
  <c r="AD61" i="2"/>
  <c r="AD65" i="2"/>
  <c r="AD69" i="2"/>
  <c r="AD52" i="2"/>
  <c r="AD37" i="2"/>
  <c r="AD64" i="2"/>
  <c r="K21" i="1"/>
  <c r="K20" i="1"/>
  <c r="K19" i="1"/>
  <c r="AK16" i="1"/>
  <c r="AJ37" i="1"/>
  <c r="AJ36" i="1"/>
  <c r="AJ35" i="1"/>
  <c r="M17" i="2" l="1"/>
  <c r="AF57" i="2"/>
  <c r="AE57" i="2"/>
  <c r="AF72" i="2"/>
  <c r="AE72" i="2"/>
  <c r="AF53" i="2"/>
  <c r="AE53" i="2"/>
  <c r="AE28" i="2"/>
  <c r="AF28" i="2"/>
  <c r="AE49" i="2"/>
  <c r="AF49" i="2"/>
  <c r="AF54" i="2"/>
  <c r="AE54" i="2"/>
  <c r="AE45" i="2"/>
  <c r="AF45" i="2"/>
  <c r="AF63" i="2"/>
  <c r="AE63" i="2"/>
  <c r="AF50" i="2"/>
  <c r="AE50" i="2"/>
  <c r="AF34" i="2"/>
  <c r="AE34" i="2"/>
  <c r="AE41" i="2"/>
  <c r="AF41" i="2"/>
  <c r="AF59" i="2"/>
  <c r="AE59" i="2"/>
  <c r="AF39" i="2"/>
  <c r="AE39" i="2"/>
  <c r="AF46" i="2"/>
  <c r="AE46" i="2"/>
  <c r="AF31" i="2"/>
  <c r="AE31" i="2"/>
  <c r="AF55" i="2"/>
  <c r="AE55" i="2"/>
  <c r="AF18" i="2"/>
  <c r="AE18" i="2"/>
  <c r="AF42" i="2"/>
  <c r="AE42" i="2"/>
  <c r="AF60" i="2"/>
  <c r="AE60" i="2"/>
  <c r="AF36" i="2"/>
  <c r="AE36" i="2"/>
  <c r="AF64" i="2"/>
  <c r="AE64" i="2"/>
  <c r="AF51" i="2"/>
  <c r="AE51" i="2"/>
  <c r="AF32" i="2"/>
  <c r="AE32" i="2"/>
  <c r="AF27" i="2"/>
  <c r="AE27" i="2"/>
  <c r="AF23" i="2"/>
  <c r="AE23" i="2"/>
  <c r="AF43" i="2"/>
  <c r="AE43" i="2"/>
  <c r="AE25" i="2"/>
  <c r="AF25" i="2"/>
  <c r="AF38" i="2"/>
  <c r="AE38" i="2"/>
  <c r="AE69" i="2"/>
  <c r="AF69" i="2"/>
  <c r="AF33" i="2"/>
  <c r="AE33" i="2"/>
  <c r="AF48" i="2"/>
  <c r="AE48" i="2"/>
  <c r="AF35" i="2"/>
  <c r="AE35" i="2"/>
  <c r="AE65" i="2"/>
  <c r="AF65" i="2"/>
  <c r="AF21" i="2"/>
  <c r="AE21" i="2"/>
  <c r="AF70" i="2"/>
  <c r="AE70" i="2"/>
  <c r="AF29" i="2"/>
  <c r="AE29" i="2"/>
  <c r="AF62" i="2"/>
  <c r="AE62" i="2"/>
  <c r="AF71" i="2"/>
  <c r="AE71" i="2"/>
  <c r="AF58" i="2"/>
  <c r="AE58" i="2"/>
  <c r="AF67" i="2"/>
  <c r="AE67" i="2"/>
  <c r="AF56" i="2"/>
  <c r="AE56" i="2"/>
  <c r="AF37" i="2"/>
  <c r="AE37" i="2"/>
  <c r="AF47" i="2"/>
  <c r="AE47" i="2"/>
  <c r="AF30" i="2"/>
  <c r="AE30" i="2"/>
  <c r="AF24" i="2"/>
  <c r="AE24" i="2"/>
  <c r="AE52" i="2"/>
  <c r="AF52" i="2"/>
  <c r="AF40" i="2"/>
  <c r="AE40" i="2"/>
  <c r="AE61" i="2"/>
  <c r="AF61" i="2"/>
  <c r="AE68" i="2"/>
  <c r="AF68" i="2"/>
  <c r="AF26" i="2"/>
  <c r="AE26" i="2"/>
  <c r="AF66" i="2"/>
  <c r="AE66" i="2"/>
  <c r="AF20" i="2"/>
  <c r="AE20" i="2"/>
  <c r="AD72" i="1"/>
  <c r="AF72" i="1" s="1"/>
  <c r="AD35" i="1"/>
  <c r="AF35" i="1" s="1"/>
  <c r="AD51" i="1"/>
  <c r="AF51" i="1" s="1"/>
  <c r="AD28" i="1"/>
  <c r="AF28" i="1" s="1"/>
  <c r="AD40" i="1"/>
  <c r="AF40" i="1" s="1"/>
  <c r="AD52" i="1"/>
  <c r="AF52" i="1" s="1"/>
  <c r="AD64" i="1"/>
  <c r="AF64" i="1" s="1"/>
  <c r="AD63" i="1"/>
  <c r="AF63" i="1" s="1"/>
  <c r="AD17" i="1"/>
  <c r="AF17" i="1" s="1"/>
  <c r="AD29" i="1"/>
  <c r="AF29" i="1" s="1"/>
  <c r="AD41" i="1"/>
  <c r="AF41" i="1" s="1"/>
  <c r="AD53" i="1"/>
  <c r="AF53" i="1" s="1"/>
  <c r="AD65" i="1"/>
  <c r="AF65" i="1" s="1"/>
  <c r="AD61" i="1"/>
  <c r="AF61" i="1" s="1"/>
  <c r="AD38" i="1"/>
  <c r="AF38" i="1" s="1"/>
  <c r="AD27" i="1"/>
  <c r="AF27" i="1" s="1"/>
  <c r="AD18" i="1"/>
  <c r="AF18" i="1" s="1"/>
  <c r="AD42" i="1"/>
  <c r="AF42" i="1" s="1"/>
  <c r="AD19" i="1"/>
  <c r="AE19" i="1" s="1"/>
  <c r="AD67" i="1"/>
  <c r="AF67" i="1" s="1"/>
  <c r="AD25" i="1"/>
  <c r="AF25" i="1" s="1"/>
  <c r="AD62" i="1"/>
  <c r="AF62" i="1" s="1"/>
  <c r="AD66" i="1"/>
  <c r="AF66" i="1" s="1"/>
  <c r="AD31" i="1"/>
  <c r="AF31" i="1" s="1"/>
  <c r="AD20" i="1"/>
  <c r="AF20" i="1" s="1"/>
  <c r="AD32" i="1"/>
  <c r="AF32" i="1" s="1"/>
  <c r="AD44" i="1"/>
  <c r="AF44" i="1" s="1"/>
  <c r="AD56" i="1"/>
  <c r="AF56" i="1" s="1"/>
  <c r="AD68" i="1"/>
  <c r="AF68" i="1" s="1"/>
  <c r="AD59" i="1"/>
  <c r="AF59" i="1" s="1"/>
  <c r="AD49" i="1"/>
  <c r="AF49" i="1" s="1"/>
  <c r="AD26" i="1"/>
  <c r="AF26" i="1" s="1"/>
  <c r="AD39" i="1"/>
  <c r="AF39" i="1" s="1"/>
  <c r="AD54" i="1"/>
  <c r="AF54" i="1" s="1"/>
  <c r="AD55" i="1"/>
  <c r="AF55" i="1" s="1"/>
  <c r="AD21" i="1"/>
  <c r="AF21" i="1" s="1"/>
  <c r="AD33" i="1"/>
  <c r="AF33" i="1" s="1"/>
  <c r="AD45" i="1"/>
  <c r="AF45" i="1" s="1"/>
  <c r="AD57" i="1"/>
  <c r="AF57" i="1" s="1"/>
  <c r="AD69" i="1"/>
  <c r="AF69" i="1" s="1"/>
  <c r="AD47" i="1"/>
  <c r="AF47" i="1" s="1"/>
  <c r="AD24" i="1"/>
  <c r="AF24" i="1" s="1"/>
  <c r="AD37" i="1"/>
  <c r="AF37" i="1" s="1"/>
  <c r="AD50" i="1"/>
  <c r="AF50" i="1" s="1"/>
  <c r="AD30" i="1"/>
  <c r="AF30" i="1" s="1"/>
  <c r="AD43" i="1"/>
  <c r="AF43" i="1" s="1"/>
  <c r="AD22" i="1"/>
  <c r="AF22" i="1" s="1"/>
  <c r="AD34" i="1"/>
  <c r="AF34" i="1" s="1"/>
  <c r="AD46" i="1"/>
  <c r="AF46" i="1" s="1"/>
  <c r="AD58" i="1"/>
  <c r="AF58" i="1" s="1"/>
  <c r="AD71" i="1"/>
  <c r="AF71" i="1" s="1"/>
  <c r="AD23" i="1"/>
  <c r="AF23" i="1" s="1"/>
  <c r="AD36" i="1"/>
  <c r="AF36" i="1" s="1"/>
  <c r="AD48" i="1"/>
  <c r="AF48" i="1" s="1"/>
  <c r="AD60" i="1"/>
  <c r="AF60" i="1" s="1"/>
  <c r="AD73" i="1"/>
  <c r="AF73" i="1" s="1"/>
  <c r="AD70" i="1"/>
  <c r="AF70" i="1" s="1"/>
  <c r="AF19" i="1" l="1"/>
  <c r="AE64" i="1"/>
  <c r="AE25" i="1"/>
  <c r="AE67" i="1"/>
  <c r="AE63" i="1"/>
  <c r="AE49" i="1"/>
  <c r="AE29" i="1"/>
  <c r="AE37" i="1"/>
  <c r="AE17" i="1"/>
  <c r="AE56" i="1"/>
  <c r="AE44" i="1"/>
  <c r="AE24" i="1"/>
  <c r="AE39" i="1"/>
  <c r="AE62" i="1"/>
  <c r="AE54" i="1"/>
  <c r="AE50" i="1"/>
  <c r="AE73" i="1"/>
  <c r="AE26" i="1"/>
  <c r="AE68" i="1"/>
  <c r="AE40" i="1"/>
  <c r="AE65" i="1"/>
  <c r="AE36" i="1"/>
  <c r="AE47" i="1"/>
  <c r="AE18" i="1"/>
  <c r="AE41" i="1"/>
  <c r="AE72" i="1"/>
  <c r="AE60" i="1"/>
  <c r="AE71" i="1"/>
  <c r="AE42" i="1"/>
  <c r="AE69" i="1"/>
  <c r="AE34" i="1"/>
  <c r="AE66" i="1"/>
  <c r="AE28" i="1"/>
  <c r="AE31" i="1"/>
  <c r="AE57" i="1"/>
  <c r="AE38" i="1"/>
  <c r="AE27" i="1"/>
  <c r="AE55" i="1"/>
  <c r="AE23" i="1"/>
  <c r="AE53" i="1"/>
  <c r="AE51" i="1"/>
  <c r="AE58" i="1"/>
  <c r="AE20" i="1"/>
  <c r="AE59" i="1"/>
  <c r="AE35" i="1"/>
  <c r="AE33" i="1"/>
  <c r="AE70" i="1"/>
  <c r="AE46" i="1"/>
  <c r="AE52" i="1"/>
  <c r="AE61" i="1"/>
  <c r="AE48" i="1"/>
  <c r="AE30" i="1"/>
  <c r="AE45" i="1"/>
  <c r="AE21" i="1"/>
  <c r="AE43" i="1"/>
  <c r="AE22" i="1"/>
  <c r="AE32" i="1"/>
  <c r="K17" i="1"/>
  <c r="K18" i="1"/>
  <c r="K16" i="1"/>
  <c r="J12" i="1"/>
  <c r="AJ39" i="1" s="1"/>
  <c r="W34" i="1" l="1"/>
  <c r="W35" i="1" l="1"/>
  <c r="Y27" i="1"/>
  <c r="X27" i="1"/>
  <c r="X26" i="1"/>
  <c r="X25" i="1"/>
  <c r="Y30" i="1"/>
  <c r="X30" i="1"/>
  <c r="Y29" i="1"/>
  <c r="X29" i="1"/>
  <c r="Y28" i="1"/>
  <c r="X28" i="1"/>
  <c r="AA30" i="1" l="1"/>
  <c r="Z30" i="1"/>
  <c r="AA28" i="1"/>
  <c r="Z28" i="1"/>
  <c r="AA29" i="1"/>
  <c r="Z29" i="1"/>
  <c r="AA27" i="1"/>
  <c r="Z27" i="1"/>
  <c r="Y25" i="1"/>
  <c r="Y26" i="1"/>
  <c r="AA26" i="1" l="1"/>
  <c r="Z26" i="1"/>
  <c r="M20" i="1" s="1"/>
  <c r="AA25" i="1"/>
  <c r="Z25" i="1"/>
  <c r="M17" i="1" l="1"/>
</calcChain>
</file>

<file path=xl/sharedStrings.xml><?xml version="1.0" encoding="utf-8"?>
<sst xmlns="http://schemas.openxmlformats.org/spreadsheetml/2006/main" count="135" uniqueCount="63">
  <si>
    <t>Required Strength for Opening</t>
  </si>
  <si>
    <t>Y</t>
  </si>
  <si>
    <t>Concrete Maturity - Strength Verification</t>
  </si>
  <si>
    <t>Curve Coefficients</t>
  </si>
  <si>
    <t>TTF</t>
  </si>
  <si>
    <t>Ave Str.</t>
  </si>
  <si>
    <t>ave TTF</t>
  </si>
  <si>
    <t>Lower Limit</t>
  </si>
  <si>
    <t>Upper Limit</t>
  </si>
  <si>
    <t>Verification Test Reviewed by:</t>
  </si>
  <si>
    <t>Test No.</t>
  </si>
  <si>
    <t>Age at Opening Criteria</t>
  </si>
  <si>
    <t>Verification Test Passes?</t>
  </si>
  <si>
    <t>±10% Limits</t>
  </si>
  <si>
    <t>(from Maturity-Strength</t>
  </si>
  <si>
    <t>Development Report)</t>
  </si>
  <si>
    <t>Using Compressive Strength</t>
  </si>
  <si>
    <t>Cylinder No.</t>
  </si>
  <si>
    <t>Compressive Strength (psi)</t>
  </si>
  <si>
    <t>Total Test Load (lbs)</t>
  </si>
  <si>
    <t>Ave. Diameter "D" (in)</t>
  </si>
  <si>
    <t>Ave. Length "L" (in)</t>
  </si>
  <si>
    <t>use "=LOOKUP(I10,AE19:AE28,AF19:AF28)"</t>
  </si>
  <si>
    <t>Opening Strength, psi</t>
  </si>
  <si>
    <t>Project No.:</t>
  </si>
  <si>
    <t>Tester:</t>
  </si>
  <si>
    <t>Location:</t>
  </si>
  <si>
    <t>Contractor:</t>
  </si>
  <si>
    <t>Engineer:</t>
  </si>
  <si>
    <t>Certified Contractor Representative:</t>
  </si>
  <si>
    <t>Time</t>
  </si>
  <si>
    <t>Age at Break (hours/days)</t>
  </si>
  <si>
    <t>Mix No.:</t>
  </si>
  <si>
    <t>Air, %:</t>
  </si>
  <si>
    <t>Slump, in.:</t>
  </si>
  <si>
    <t>W/C Ratio</t>
  </si>
  <si>
    <t>Date</t>
  </si>
  <si>
    <t>Curve:</t>
  </si>
  <si>
    <t>Comments</t>
  </si>
  <si>
    <t>N</t>
  </si>
  <si>
    <t>Su =</t>
  </si>
  <si>
    <t xml:space="preserve">t = </t>
  </si>
  <si>
    <t xml:space="preserve">a = </t>
  </si>
  <si>
    <t>TTF for opening</t>
  </si>
  <si>
    <t>Compressive Strength, psi</t>
  </si>
  <si>
    <t>Illinois Tollway</t>
  </si>
  <si>
    <t>Required T-TF for Opening</t>
  </si>
  <si>
    <t>T-TF              (F-Hours)</t>
  </si>
  <si>
    <t>I-20-2020</t>
  </si>
  <si>
    <t>I-294, MP 20.2 - 22.2</t>
  </si>
  <si>
    <t>John Doe</t>
  </si>
  <si>
    <t>Smooth Paving</t>
  </si>
  <si>
    <t>Jane Smith</t>
  </si>
  <si>
    <t>8 AM</t>
  </si>
  <si>
    <t>Tollway Testing Form (TTF) 012</t>
  </si>
  <si>
    <t>Fracture Type</t>
  </si>
  <si>
    <t>Type 1</t>
  </si>
  <si>
    <t>Type 2</t>
  </si>
  <si>
    <t>Type 3</t>
  </si>
  <si>
    <t>Type 4</t>
  </si>
  <si>
    <t>Type 5</t>
  </si>
  <si>
    <t>Type 6</t>
  </si>
  <si>
    <t>05/30/2024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</si>
</sst>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m/d/yy;@"/>
    <numFmt numFmtId="166" formatCode="0.0"/>
  </numFmts>
  <fonts count="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 applyAlignment="1">
      <alignment horizontal="right"/>
    </xf>
    <xf numFmtId="164" fontId="1" fillId="2" borderId="0" xfId="0" applyNumberFormat="1" applyFont="1" applyFill="1"/>
    <xf numFmtId="0" fontId="1" fillId="2" borderId="0" xfId="0" applyFont="1" applyFill="1"/>
    <xf numFmtId="0" fontId="1" fillId="4" borderId="0" xfId="0" applyFont="1" applyFill="1"/>
    <xf numFmtId="0" fontId="1" fillId="4" borderId="2" xfId="0" applyFont="1" applyFill="1" applyBorder="1"/>
    <xf numFmtId="0" fontId="1" fillId="4" borderId="0" xfId="0" applyFont="1" applyFill="1" applyAlignment="1">
      <alignment horizontal="right"/>
    </xf>
    <xf numFmtId="0" fontId="2" fillId="4" borderId="0" xfId="0" applyFont="1" applyFill="1"/>
    <xf numFmtId="0" fontId="1" fillId="4" borderId="3" xfId="0" applyFont="1" applyFill="1" applyBorder="1"/>
    <xf numFmtId="0" fontId="1" fillId="4" borderId="4" xfId="0" applyFont="1" applyFill="1" applyBorder="1"/>
    <xf numFmtId="0" fontId="1" fillId="4" borderId="5" xfId="0" applyFont="1" applyFill="1" applyBorder="1"/>
    <xf numFmtId="0" fontId="1" fillId="4" borderId="6" xfId="0" applyFont="1" applyFill="1" applyBorder="1"/>
    <xf numFmtId="0" fontId="2" fillId="4" borderId="1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2" borderId="2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1" fillId="2" borderId="16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5" fillId="2" borderId="0" xfId="0" applyFont="1" applyFill="1"/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9" xfId="0" applyFont="1" applyFill="1" applyBorder="1"/>
    <xf numFmtId="0" fontId="1" fillId="2" borderId="7" xfId="0" applyFont="1" applyFill="1" applyBorder="1"/>
    <xf numFmtId="0" fontId="1" fillId="3" borderId="22" xfId="0" applyFont="1" applyFill="1" applyBorder="1" applyAlignment="1" applyProtection="1">
      <alignment horizontal="center"/>
      <protection locked="0"/>
    </xf>
    <xf numFmtId="0" fontId="1" fillId="3" borderId="23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/>
    <xf numFmtId="0" fontId="2" fillId="2" borderId="18" xfId="0" applyFont="1" applyFill="1" applyBorder="1"/>
    <xf numFmtId="49" fontId="1" fillId="2" borderId="2" xfId="0" applyNumberFormat="1" applyFont="1" applyFill="1" applyBorder="1" applyAlignment="1">
      <alignment horizontal="right"/>
    </xf>
    <xf numFmtId="0" fontId="6" fillId="2" borderId="2" xfId="0" applyFont="1" applyFill="1" applyBorder="1"/>
    <xf numFmtId="0" fontId="7" fillId="2" borderId="0" xfId="0" applyFont="1" applyFill="1"/>
    <xf numFmtId="0" fontId="1" fillId="3" borderId="15" xfId="0" applyFont="1" applyFill="1" applyBorder="1" applyAlignment="1" applyProtection="1">
      <alignment horizontal="center"/>
      <protection locked="0"/>
    </xf>
    <xf numFmtId="2" fontId="1" fillId="3" borderId="17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2" fontId="1" fillId="3" borderId="15" xfId="0" applyNumberFormat="1" applyFont="1" applyFill="1" applyBorder="1" applyAlignment="1" applyProtection="1">
      <alignment horizontal="center"/>
      <protection locked="0"/>
    </xf>
    <xf numFmtId="2" fontId="1" fillId="3" borderId="11" xfId="0" applyNumberFormat="1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2" fillId="2" borderId="1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6" fontId="1" fillId="3" borderId="23" xfId="0" applyNumberFormat="1" applyFont="1" applyFill="1" applyBorder="1" applyAlignment="1" applyProtection="1">
      <alignment horizontal="center"/>
      <protection locked="0"/>
    </xf>
    <xf numFmtId="0" fontId="2" fillId="2" borderId="30" xfId="0" applyFont="1" applyFill="1" applyBorder="1" applyAlignment="1">
      <alignment horizont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 textRotation="90" wrapText="1"/>
    </xf>
    <xf numFmtId="0" fontId="2" fillId="2" borderId="30" xfId="0" applyFont="1" applyFill="1" applyBorder="1" applyAlignment="1">
      <alignment horizontal="center" vertical="center" textRotation="90" wrapText="1"/>
    </xf>
    <xf numFmtId="0" fontId="3" fillId="2" borderId="3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2" fontId="1" fillId="3" borderId="28" xfId="0" applyNumberFormat="1" applyFont="1" applyFill="1" applyBorder="1" applyAlignment="1" applyProtection="1">
      <alignment horizontal="center"/>
      <protection locked="0"/>
    </xf>
    <xf numFmtId="0" fontId="1" fillId="2" borderId="25" xfId="0" applyFont="1" applyFill="1" applyBorder="1"/>
    <xf numFmtId="0" fontId="2" fillId="2" borderId="0" xfId="0" applyFont="1" applyFill="1" applyAlignment="1">
      <alignment horizontal="center"/>
    </xf>
    <xf numFmtId="0" fontId="1" fillId="3" borderId="16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right"/>
    </xf>
    <xf numFmtId="0" fontId="1" fillId="3" borderId="30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2" borderId="30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2" fillId="4" borderId="0" xfId="0" applyFont="1" applyFill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4" borderId="19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" fillId="3" borderId="22" xfId="0" applyFont="1" applyFill="1" applyBorder="1" applyAlignment="1" applyProtection="1">
      <alignment horizontal="center"/>
      <protection locked="0"/>
    </xf>
    <xf numFmtId="0" fontId="1" fillId="3" borderId="23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1" fillId="3" borderId="7" xfId="0" applyFont="1" applyFill="1" applyBorder="1" applyAlignment="1" applyProtection="1">
      <alignment horizontal="left" vertical="top" wrapText="1"/>
      <protection locked="0"/>
    </xf>
    <xf numFmtId="0" fontId="1" fillId="3" borderId="8" xfId="0" applyFont="1" applyFill="1" applyBorder="1" applyAlignment="1" applyProtection="1">
      <alignment horizontal="left" vertical="top" wrapText="1"/>
      <protection locked="0"/>
    </xf>
    <xf numFmtId="0" fontId="1" fillId="3" borderId="2" xfId="0" applyFont="1" applyFill="1" applyBorder="1" applyAlignment="1" applyProtection="1">
      <alignment horizontal="left" vertical="top" wrapText="1"/>
      <protection locked="0"/>
    </xf>
    <xf numFmtId="0" fontId="1" fillId="3" borderId="9" xfId="0" applyFont="1" applyFill="1" applyBorder="1" applyAlignment="1" applyProtection="1">
      <alignment horizontal="left" vertical="top" wrapText="1"/>
      <protection locked="0"/>
    </xf>
    <xf numFmtId="0" fontId="1" fillId="3" borderId="26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center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0" fontId="1" fillId="3" borderId="27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165" fontId="1" fillId="3" borderId="29" xfId="0" applyNumberFormat="1" applyFont="1" applyFill="1" applyBorder="1" applyAlignment="1" applyProtection="1">
      <alignment horizontal="center" vertical="center"/>
      <protection locked="0"/>
    </xf>
    <xf numFmtId="165" fontId="1" fillId="3" borderId="27" xfId="0" applyNumberFormat="1" applyFont="1" applyFill="1" applyBorder="1" applyAlignment="1" applyProtection="1">
      <alignment horizontal="center" vertical="center"/>
      <protection locked="0"/>
    </xf>
    <xf numFmtId="165" fontId="1" fillId="3" borderId="12" xfId="0" applyNumberFormat="1" applyFont="1" applyFill="1" applyBorder="1" applyAlignment="1" applyProtection="1">
      <alignment horizontal="center" vertical="center"/>
      <protection locked="0"/>
    </xf>
    <xf numFmtId="49" fontId="1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3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Maturity Curve Verification</a:t>
            </a:r>
          </a:p>
        </c:rich>
      </c:tx>
      <c:layout>
        <c:manualLayout>
          <c:xMode val="edge"/>
          <c:yMode val="edge"/>
          <c:x val="0.31579033360429332"/>
          <c:y val="3.12501634970047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959994011214683E-2"/>
          <c:y val="0.12292378744644714"/>
          <c:w val="0.89830576059454492"/>
          <c:h val="0.74086498920426247"/>
        </c:manualLayout>
      </c:layout>
      <c:scatterChart>
        <c:scatterStyle val="lineMarker"/>
        <c:varyColors val="0"/>
        <c:ser>
          <c:idx val="0"/>
          <c:order val="0"/>
          <c:tx>
            <c:v>Maturity Curve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CurveVerification!$AC$17:$AC$61</c:f>
              <c:numCache>
                <c:formatCode>General</c:formatCode>
                <c:ptCount val="45"/>
                <c:pt idx="0">
                  <c:v>50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5000</c:v>
                </c:pt>
                <c:pt idx="42">
                  <c:v>10000</c:v>
                </c:pt>
                <c:pt idx="43">
                  <c:v>15000</c:v>
                </c:pt>
                <c:pt idx="44">
                  <c:v>20000</c:v>
                </c:pt>
              </c:numCache>
            </c:numRef>
          </c:xVal>
          <c:yVal>
            <c:numRef>
              <c:f>CurveVerification!$AD$17:$AD$61</c:f>
              <c:numCache>
                <c:formatCode>General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F7-4991-97F8-5F7A47F5059E}"/>
            </c:ext>
          </c:extLst>
        </c:ser>
        <c:ser>
          <c:idx val="4"/>
          <c:order val="1"/>
          <c:tx>
            <c:v>Opening Criteria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CurveVerification!$W$34:$W$35</c:f>
            </c:numRef>
          </c:xVal>
          <c:yVal>
            <c:numRef>
              <c:f>CurveVerification!$X$34:$X$35</c:f>
              <c:numCache>
                <c:formatCode>General</c:formatCode>
                <c:ptCount val="2"/>
                <c:pt idx="0">
                  <c:v>0</c:v>
                </c:pt>
                <c:pt idx="1">
                  <c:v>10000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F7-4991-97F8-5F7A47F5059E}"/>
            </c:ext>
          </c:extLst>
        </c:ser>
        <c:ser>
          <c:idx val="1"/>
          <c:order val="2"/>
          <c:tx>
            <c:strRef>
              <c:f>CurveVerification!$AE$14</c:f>
              <c:strCache>
                <c:ptCount val="1"/>
                <c:pt idx="0">
                  <c:v>±10% Limits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CurveVerification!$AC$17:$AC$61</c:f>
              <c:numCache>
                <c:formatCode>General</c:formatCode>
                <c:ptCount val="45"/>
                <c:pt idx="0">
                  <c:v>50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5000</c:v>
                </c:pt>
                <c:pt idx="42">
                  <c:v>10000</c:v>
                </c:pt>
                <c:pt idx="43">
                  <c:v>15000</c:v>
                </c:pt>
                <c:pt idx="44">
                  <c:v>20000</c:v>
                </c:pt>
              </c:numCache>
            </c:numRef>
          </c:xVal>
          <c:yVal>
            <c:numRef>
              <c:f>CurveVerification!$AE$17:$AE$61</c:f>
              <c:numCache>
                <c:formatCode>General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5F7-4991-97F8-5F7A47F5059E}"/>
            </c:ext>
          </c:extLst>
        </c:ser>
        <c:ser>
          <c:idx val="2"/>
          <c:order val="3"/>
          <c:tx>
            <c:strRef>
              <c:f>CurveVerification!$W$15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CurveVerification!$AC$17:$AC$61</c:f>
              <c:numCache>
                <c:formatCode>General</c:formatCode>
                <c:ptCount val="45"/>
                <c:pt idx="0">
                  <c:v>50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5000</c:v>
                </c:pt>
                <c:pt idx="42">
                  <c:v>10000</c:v>
                </c:pt>
                <c:pt idx="43">
                  <c:v>15000</c:v>
                </c:pt>
                <c:pt idx="44">
                  <c:v>20000</c:v>
                </c:pt>
              </c:numCache>
            </c:numRef>
          </c:xVal>
          <c:yVal>
            <c:numRef>
              <c:f>CurveVerification!$AF$17:$AF$61</c:f>
              <c:numCache>
                <c:formatCode>General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5F7-4991-97F8-5F7A47F5059E}"/>
            </c:ext>
          </c:extLst>
        </c:ser>
        <c:ser>
          <c:idx val="3"/>
          <c:order val="4"/>
          <c:tx>
            <c:v>Verification Points</c:v>
          </c:tx>
          <c:spPr>
            <a:ln w="28575">
              <a:noFill/>
            </a:ln>
          </c:spPr>
          <c:marker>
            <c:symbol val="diamond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CurveVerification!$X$25:$X$30</c:f>
              <c:numCache>
                <c:formatCode>General</c:formatCode>
                <c:ptCount val="6"/>
                <c:pt idx="0">
                  <c:v>-100</c:v>
                </c:pt>
                <c:pt idx="1">
                  <c:v>-100</c:v>
                </c:pt>
                <c:pt idx="2">
                  <c:v>-100</c:v>
                </c:pt>
                <c:pt idx="3">
                  <c:v>-100</c:v>
                </c:pt>
                <c:pt idx="4">
                  <c:v>-100</c:v>
                </c:pt>
                <c:pt idx="5">
                  <c:v>-100</c:v>
                </c:pt>
              </c:numCache>
            </c:numRef>
          </c:xVal>
          <c:yVal>
            <c:numRef>
              <c:f>CurveVerification!$Y$25:$Y$30</c:f>
              <c:numCache>
                <c:formatCode>General</c:formatCode>
                <c:ptCount val="6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5F7-4991-97F8-5F7A47F50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122432"/>
        <c:axId val="207124736"/>
      </c:scatterChart>
      <c:valAx>
        <c:axId val="207122432"/>
        <c:scaling>
          <c:orientation val="minMax"/>
          <c:max val="4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Maturity Index (T-TF), F-hours</a:t>
                </a:r>
              </a:p>
            </c:rich>
          </c:tx>
          <c:layout>
            <c:manualLayout>
              <c:xMode val="edge"/>
              <c:yMode val="edge"/>
              <c:x val="0.38058583971302506"/>
              <c:y val="0.930233953313975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124736"/>
        <c:crosses val="autoZero"/>
        <c:crossBetween val="midCat"/>
      </c:valAx>
      <c:valAx>
        <c:axId val="207124736"/>
        <c:scaling>
          <c:orientation val="minMax"/>
          <c:max val="8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Compressive Strength, psi</a:t>
                </a:r>
              </a:p>
            </c:rich>
          </c:tx>
          <c:layout>
            <c:manualLayout>
              <c:xMode val="edge"/>
              <c:yMode val="edge"/>
              <c:x val="2.2932110373722553E-3"/>
              <c:y val="0.218750322876307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122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5500835122882359"/>
          <c:y val="0.6910309467130562"/>
          <c:w val="0.20493082432492549"/>
          <c:h val="0.159468787331816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Maturity Curve Verification</a:t>
            </a:r>
          </a:p>
        </c:rich>
      </c:tx>
      <c:layout>
        <c:manualLayout>
          <c:xMode val="edge"/>
          <c:yMode val="edge"/>
          <c:x val="0.31579033360429332"/>
          <c:y val="3.12501634970047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959994011214683E-2"/>
          <c:y val="0.12292378744644714"/>
          <c:w val="0.89830576059454492"/>
          <c:h val="0.74086498920426247"/>
        </c:manualLayout>
      </c:layout>
      <c:scatterChart>
        <c:scatterStyle val="lineMarker"/>
        <c:varyColors val="0"/>
        <c:ser>
          <c:idx val="0"/>
          <c:order val="0"/>
          <c:tx>
            <c:v>Maturity Curve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EXAMPLE!$AC$17:$AC$61</c:f>
              <c:numCache>
                <c:formatCode>General</c:formatCode>
                <c:ptCount val="45"/>
                <c:pt idx="0">
                  <c:v>50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5000</c:v>
                </c:pt>
                <c:pt idx="42">
                  <c:v>10000</c:v>
                </c:pt>
                <c:pt idx="43">
                  <c:v>15000</c:v>
                </c:pt>
                <c:pt idx="44">
                  <c:v>20000</c:v>
                </c:pt>
              </c:numCache>
            </c:numRef>
          </c:xVal>
          <c:yVal>
            <c:numRef>
              <c:f>EXAMPLE!$AD$17:$AD$61</c:f>
              <c:numCache>
                <c:formatCode>General</c:formatCode>
                <c:ptCount val="45"/>
                <c:pt idx="0">
                  <c:v>0.38492604108799783</c:v>
                </c:pt>
                <c:pt idx="1">
                  <c:v>6.6350175606304633</c:v>
                </c:pt>
                <c:pt idx="2">
                  <c:v>52.045608662124792</c:v>
                </c:pt>
                <c:pt idx="3">
                  <c:v>131.85582611244126</c:v>
                </c:pt>
                <c:pt idx="4">
                  <c:v>230.9702882002733</c:v>
                </c:pt>
                <c:pt idx="5">
                  <c:v>339.71347220032459</c:v>
                </c:pt>
                <c:pt idx="6">
                  <c:v>452.51287769797801</c:v>
                </c:pt>
                <c:pt idx="7">
                  <c:v>566.16941948422448</c:v>
                </c:pt>
                <c:pt idx="8">
                  <c:v>678.83465594642041</c:v>
                </c:pt>
                <c:pt idx="9">
                  <c:v>789.44413709053981</c:v>
                </c:pt>
                <c:pt idx="10">
                  <c:v>897.39943111583545</c:v>
                </c:pt>
                <c:pt idx="11">
                  <c:v>1002.3847530258849</c:v>
                </c:pt>
                <c:pt idx="12">
                  <c:v>1104.2582024310761</c:v>
                </c:pt>
                <c:pt idx="13">
                  <c:v>1202.9856078639391</c:v>
                </c:pt>
                <c:pt idx="14">
                  <c:v>1298.5994201547921</c:v>
                </c:pt>
                <c:pt idx="15">
                  <c:v>1391.1727266215246</c:v>
                </c:pt>
                <c:pt idx="16">
                  <c:v>1480.8026076436802</c:v>
                </c:pt>
                <c:pt idx="17">
                  <c:v>1567.5993826845265</c:v>
                </c:pt>
                <c:pt idx="18">
                  <c:v>1651.6796331267142</c:v>
                </c:pt>
                <c:pt idx="19">
                  <c:v>1733.1616819426354</c:v>
                </c:pt>
                <c:pt idx="20">
                  <c:v>1812.1626900773106</c:v>
                </c:pt>
                <c:pt idx="21">
                  <c:v>1888.7968260950629</c:v>
                </c:pt>
                <c:pt idx="22">
                  <c:v>1963.1741525605257</c:v>
                </c:pt>
                <c:pt idx="23">
                  <c:v>2035.3999924044699</c:v>
                </c:pt>
                <c:pt idx="24">
                  <c:v>2105.5746164517018</c:v>
                </c:pt>
                <c:pt idx="25">
                  <c:v>2173.79314467425</c:v>
                </c:pt>
                <c:pt idx="26">
                  <c:v>2240.1455880247263</c:v>
                </c:pt>
                <c:pt idx="27">
                  <c:v>2304.7169808303529</c:v>
                </c:pt>
                <c:pt idx="28">
                  <c:v>2367.5875694664805</c:v>
                </c:pt>
                <c:pt idx="29">
                  <c:v>2428.8330338227292</c:v>
                </c:pt>
                <c:pt idx="30">
                  <c:v>2488.5247255260365</c:v>
                </c:pt>
                <c:pt idx="31">
                  <c:v>2546.7299120542534</c:v>
                </c:pt>
                <c:pt idx="32">
                  <c:v>2603.5120194729925</c:v>
                </c:pt>
                <c:pt idx="33">
                  <c:v>2658.9308690391344</c:v>
                </c:pt>
                <c:pt idx="34">
                  <c:v>2713.0429046659065</c:v>
                </c:pt>
                <c:pt idx="35">
                  <c:v>2765.9014094637496</c:v>
                </c:pt>
                <c:pt idx="36">
                  <c:v>2817.5567104157799</c:v>
                </c:pt>
                <c:pt idx="37">
                  <c:v>2868.0563708266291</c:v>
                </c:pt>
                <c:pt idx="38">
                  <c:v>2917.4453705762535</c:v>
                </c:pt>
                <c:pt idx="39">
                  <c:v>2965.7662744706513</c:v>
                </c:pt>
                <c:pt idx="40">
                  <c:v>3013.0593891481408</c:v>
                </c:pt>
                <c:pt idx="41">
                  <c:v>3436.9786517713305</c:v>
                </c:pt>
                <c:pt idx="42">
                  <c:v>4787.5896396822845</c:v>
                </c:pt>
                <c:pt idx="43">
                  <c:v>5560.0466232078479</c:v>
                </c:pt>
                <c:pt idx="44">
                  <c:v>6084.892119620089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D7-472A-A9FC-67230AE432FF}"/>
            </c:ext>
          </c:extLst>
        </c:ser>
        <c:ser>
          <c:idx val="4"/>
          <c:order val="1"/>
          <c:tx>
            <c:v>Opening Criteria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EXAMPLE!$W$34:$W$35</c:f>
              <c:numCache>
                <c:formatCode>General</c:formatCode>
                <c:ptCount val="2"/>
                <c:pt idx="0">
                  <c:v>3020</c:v>
                </c:pt>
                <c:pt idx="1">
                  <c:v>3020</c:v>
                </c:pt>
              </c:numCache>
            </c:numRef>
          </c:xVal>
          <c:yVal>
            <c:numRef>
              <c:f>EXAMPLE!$X$34:$X$35</c:f>
              <c:numCache>
                <c:formatCode>General</c:formatCode>
                <c:ptCount val="2"/>
                <c:pt idx="0">
                  <c:v>0</c:v>
                </c:pt>
                <c:pt idx="1">
                  <c:v>10000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D7-472A-A9FC-67230AE432FF}"/>
            </c:ext>
          </c:extLst>
        </c:ser>
        <c:ser>
          <c:idx val="1"/>
          <c:order val="2"/>
          <c:tx>
            <c:strRef>
              <c:f>EXAMPLE!$AE$14</c:f>
              <c:strCache>
                <c:ptCount val="1"/>
                <c:pt idx="0">
                  <c:v>±10% Limits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EXAMPLE!$AC$17:$AC$61</c:f>
              <c:numCache>
                <c:formatCode>General</c:formatCode>
                <c:ptCount val="45"/>
                <c:pt idx="0">
                  <c:v>50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5000</c:v>
                </c:pt>
                <c:pt idx="42">
                  <c:v>10000</c:v>
                </c:pt>
                <c:pt idx="43">
                  <c:v>15000</c:v>
                </c:pt>
                <c:pt idx="44">
                  <c:v>20000</c:v>
                </c:pt>
              </c:numCache>
            </c:numRef>
          </c:xVal>
          <c:yVal>
            <c:numRef>
              <c:f>EXAMPLE!$AE$17:$AE$61</c:f>
              <c:numCache>
                <c:formatCode>General</c:formatCode>
                <c:ptCount val="45"/>
                <c:pt idx="0">
                  <c:v>0.34643343697919804</c:v>
                </c:pt>
                <c:pt idx="1">
                  <c:v>5.9715158045674173</c:v>
                </c:pt>
                <c:pt idx="2">
                  <c:v>46.841047795912317</c:v>
                </c:pt>
                <c:pt idx="3">
                  <c:v>118.67024350119713</c:v>
                </c:pt>
                <c:pt idx="4">
                  <c:v>207.87325938024597</c:v>
                </c:pt>
                <c:pt idx="5">
                  <c:v>305.74212498029215</c:v>
                </c:pt>
                <c:pt idx="6">
                  <c:v>407.26158992818023</c:v>
                </c:pt>
                <c:pt idx="7">
                  <c:v>509.55247753580204</c:v>
                </c:pt>
                <c:pt idx="8">
                  <c:v>610.95119035177834</c:v>
                </c:pt>
                <c:pt idx="9">
                  <c:v>710.49972338148586</c:v>
                </c:pt>
                <c:pt idx="10">
                  <c:v>807.6594880042519</c:v>
                </c:pt>
                <c:pt idx="11">
                  <c:v>902.14627772329652</c:v>
                </c:pt>
                <c:pt idx="12">
                  <c:v>993.83238218796851</c:v>
                </c:pt>
                <c:pt idx="13">
                  <c:v>1082.6870470775452</c:v>
                </c:pt>
                <c:pt idx="14">
                  <c:v>1168.739478139313</c:v>
                </c:pt>
                <c:pt idx="15">
                  <c:v>1252.0554539593722</c:v>
                </c:pt>
                <c:pt idx="16">
                  <c:v>1332.7223468793122</c:v>
                </c:pt>
                <c:pt idx="17">
                  <c:v>1410.839444416074</c:v>
                </c:pt>
                <c:pt idx="18">
                  <c:v>1486.5116698140428</c:v>
                </c:pt>
                <c:pt idx="19">
                  <c:v>1559.8455137483718</c:v>
                </c:pt>
                <c:pt idx="20">
                  <c:v>1630.9464210695796</c:v>
                </c:pt>
                <c:pt idx="21">
                  <c:v>1699.9171434855566</c:v>
                </c:pt>
                <c:pt idx="22">
                  <c:v>1766.8567373044732</c:v>
                </c:pt>
                <c:pt idx="23">
                  <c:v>1831.8599931640229</c:v>
                </c:pt>
                <c:pt idx="24">
                  <c:v>1895.0171548065316</c:v>
                </c:pt>
                <c:pt idx="25">
                  <c:v>1956.413830206825</c:v>
                </c:pt>
                <c:pt idx="26">
                  <c:v>2016.1310292222538</c:v>
                </c:pt>
                <c:pt idx="27">
                  <c:v>2074.2452827473176</c:v>
                </c:pt>
                <c:pt idx="28">
                  <c:v>2130.8288125198324</c:v>
                </c:pt>
                <c:pt idx="29">
                  <c:v>2185.9497304404563</c:v>
                </c:pt>
                <c:pt idx="30">
                  <c:v>2239.6722529734329</c:v>
                </c:pt>
                <c:pt idx="31">
                  <c:v>2292.0569208488282</c:v>
                </c:pt>
                <c:pt idx="32">
                  <c:v>2343.1608175256933</c:v>
                </c:pt>
                <c:pt idx="33">
                  <c:v>2393.0377821352213</c:v>
                </c:pt>
                <c:pt idx="34">
                  <c:v>2441.7386141993161</c:v>
                </c:pt>
                <c:pt idx="35">
                  <c:v>2489.3112685173746</c:v>
                </c:pt>
                <c:pt idx="36">
                  <c:v>2535.801039374202</c:v>
                </c:pt>
                <c:pt idx="37">
                  <c:v>2581.2507337439661</c:v>
                </c:pt>
                <c:pt idx="38">
                  <c:v>2625.7008335186283</c:v>
                </c:pt>
                <c:pt idx="39">
                  <c:v>2669.1896470235861</c:v>
                </c:pt>
                <c:pt idx="40">
                  <c:v>2711.7534502333269</c:v>
                </c:pt>
                <c:pt idx="41">
                  <c:v>3093.2807865941977</c:v>
                </c:pt>
                <c:pt idx="42">
                  <c:v>4308.8306757140563</c:v>
                </c:pt>
                <c:pt idx="43">
                  <c:v>5004.0419608870634</c:v>
                </c:pt>
                <c:pt idx="44">
                  <c:v>5476.40290765808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1D7-472A-A9FC-67230AE432FF}"/>
            </c:ext>
          </c:extLst>
        </c:ser>
        <c:ser>
          <c:idx val="2"/>
          <c:order val="3"/>
          <c:tx>
            <c:strRef>
              <c:f>EXAMPLE!$W$15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EXAMPLE!$AC$17:$AC$61</c:f>
              <c:numCache>
                <c:formatCode>General</c:formatCode>
                <c:ptCount val="45"/>
                <c:pt idx="0">
                  <c:v>50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5000</c:v>
                </c:pt>
                <c:pt idx="42">
                  <c:v>10000</c:v>
                </c:pt>
                <c:pt idx="43">
                  <c:v>15000</c:v>
                </c:pt>
                <c:pt idx="44">
                  <c:v>20000</c:v>
                </c:pt>
              </c:numCache>
            </c:numRef>
          </c:xVal>
          <c:yVal>
            <c:numRef>
              <c:f>EXAMPLE!$AF$17:$AF$61</c:f>
              <c:numCache>
                <c:formatCode>General</c:formatCode>
                <c:ptCount val="45"/>
                <c:pt idx="0">
                  <c:v>0.42341864519679767</c:v>
                </c:pt>
                <c:pt idx="1">
                  <c:v>7.2985193166935103</c:v>
                </c:pt>
                <c:pt idx="2">
                  <c:v>57.250169528337274</c:v>
                </c:pt>
                <c:pt idx="3">
                  <c:v>145.04140872368541</c:v>
                </c:pt>
                <c:pt idx="4">
                  <c:v>254.06731702030066</c:v>
                </c:pt>
                <c:pt idx="5">
                  <c:v>373.68481942035709</c:v>
                </c:pt>
                <c:pt idx="6">
                  <c:v>497.76416546777585</c:v>
                </c:pt>
                <c:pt idx="7">
                  <c:v>622.78636143264703</c:v>
                </c:pt>
                <c:pt idx="8">
                  <c:v>746.71812154106249</c:v>
                </c:pt>
                <c:pt idx="9">
                  <c:v>868.38855079959387</c:v>
                </c:pt>
                <c:pt idx="10">
                  <c:v>987.13937422741913</c:v>
                </c:pt>
                <c:pt idx="11">
                  <c:v>1102.6232283284735</c:v>
                </c:pt>
                <c:pt idx="12">
                  <c:v>1214.6840226741838</c:v>
                </c:pt>
                <c:pt idx="13">
                  <c:v>1323.2841686503332</c:v>
                </c:pt>
                <c:pt idx="14">
                  <c:v>1428.4593621702716</c:v>
                </c:pt>
                <c:pt idx="15">
                  <c:v>1530.2899992836772</c:v>
                </c:pt>
                <c:pt idx="16">
                  <c:v>1628.8828684080484</c:v>
                </c:pt>
                <c:pt idx="17">
                  <c:v>1724.3593209529793</c:v>
                </c:pt>
                <c:pt idx="18">
                  <c:v>1816.8475964393858</c:v>
                </c:pt>
                <c:pt idx="19">
                  <c:v>1906.477850136899</c:v>
                </c:pt>
                <c:pt idx="20">
                  <c:v>1993.3789590850417</c:v>
                </c:pt>
                <c:pt idx="21">
                  <c:v>2077.6765087045692</c:v>
                </c:pt>
                <c:pt idx="22">
                  <c:v>2159.4915678165785</c:v>
                </c:pt>
                <c:pt idx="23">
                  <c:v>2238.939991644917</c:v>
                </c:pt>
                <c:pt idx="24">
                  <c:v>2316.1320780968722</c:v>
                </c:pt>
                <c:pt idx="25">
                  <c:v>2391.1724591416751</c:v>
                </c:pt>
                <c:pt idx="26">
                  <c:v>2464.1601468271992</c:v>
                </c:pt>
                <c:pt idx="27">
                  <c:v>2535.1886789133882</c:v>
                </c:pt>
                <c:pt idx="28">
                  <c:v>2604.3463264131287</c:v>
                </c:pt>
                <c:pt idx="29">
                  <c:v>2671.7163372050022</c:v>
                </c:pt>
                <c:pt idx="30">
                  <c:v>2737.3771980786405</c:v>
                </c:pt>
                <c:pt idx="31">
                  <c:v>2801.4029032596791</c:v>
                </c:pt>
                <c:pt idx="32">
                  <c:v>2863.8632214202921</c:v>
                </c:pt>
                <c:pt idx="33">
                  <c:v>2924.8239559430481</c:v>
                </c:pt>
                <c:pt idx="34">
                  <c:v>2984.3471951324973</c:v>
                </c:pt>
                <c:pt idx="35">
                  <c:v>3042.491550410125</c:v>
                </c:pt>
                <c:pt idx="36">
                  <c:v>3099.3123814573582</c:v>
                </c:pt>
                <c:pt idx="37">
                  <c:v>3154.8620079092921</c:v>
                </c:pt>
                <c:pt idx="38">
                  <c:v>3209.1899076338791</c:v>
                </c:pt>
                <c:pt idx="39">
                  <c:v>3262.3429019177165</c:v>
                </c:pt>
                <c:pt idx="40">
                  <c:v>3314.3653280629551</c:v>
                </c:pt>
                <c:pt idx="41">
                  <c:v>3780.6765169484638</c:v>
                </c:pt>
                <c:pt idx="42">
                  <c:v>5266.3486036505137</c:v>
                </c:pt>
                <c:pt idx="43">
                  <c:v>6116.0512855286333</c:v>
                </c:pt>
                <c:pt idx="44">
                  <c:v>6693.381331582098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1D7-472A-A9FC-67230AE432FF}"/>
            </c:ext>
          </c:extLst>
        </c:ser>
        <c:ser>
          <c:idx val="3"/>
          <c:order val="4"/>
          <c:tx>
            <c:v>Verification Points</c:v>
          </c:tx>
          <c:spPr>
            <a:ln w="28575">
              <a:noFill/>
            </a:ln>
          </c:spPr>
          <c:marker>
            <c:symbol val="diamond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EXAMPLE!$X$25:$X$30</c:f>
              <c:numCache>
                <c:formatCode>General</c:formatCode>
                <c:ptCount val="6"/>
                <c:pt idx="0">
                  <c:v>3050</c:v>
                </c:pt>
                <c:pt idx="1">
                  <c:v>-100</c:v>
                </c:pt>
                <c:pt idx="2">
                  <c:v>-100</c:v>
                </c:pt>
                <c:pt idx="3">
                  <c:v>-100</c:v>
                </c:pt>
                <c:pt idx="4">
                  <c:v>-100</c:v>
                </c:pt>
                <c:pt idx="5">
                  <c:v>-100</c:v>
                </c:pt>
              </c:numCache>
            </c:numRef>
          </c:xVal>
          <c:yVal>
            <c:numRef>
              <c:f>EXAMPLE!$Y$25:$Y$30</c:f>
              <c:numCache>
                <c:formatCode>General</c:formatCode>
                <c:ptCount val="6"/>
                <c:pt idx="0">
                  <c:v>2681.6666666666665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1D7-472A-A9FC-67230AE43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122432"/>
        <c:axId val="207124736"/>
      </c:scatterChart>
      <c:valAx>
        <c:axId val="207122432"/>
        <c:scaling>
          <c:orientation val="minMax"/>
          <c:max val="4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Maturity Index (T-TF), F-hours</a:t>
                </a:r>
              </a:p>
            </c:rich>
          </c:tx>
          <c:layout>
            <c:manualLayout>
              <c:xMode val="edge"/>
              <c:yMode val="edge"/>
              <c:x val="0.38058583971302506"/>
              <c:y val="0.930233953313975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124736"/>
        <c:crosses val="autoZero"/>
        <c:crossBetween val="midCat"/>
      </c:valAx>
      <c:valAx>
        <c:axId val="207124736"/>
        <c:scaling>
          <c:orientation val="minMax"/>
          <c:max val="8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Compressive Strength, psi</a:t>
                </a:r>
              </a:p>
            </c:rich>
          </c:tx>
          <c:layout>
            <c:manualLayout>
              <c:xMode val="edge"/>
              <c:yMode val="edge"/>
              <c:x val="2.2932110373722553E-3"/>
              <c:y val="0.218750322876307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122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5500835122882359"/>
          <c:y val="0.6910309467130562"/>
          <c:w val="0.20493082432492549"/>
          <c:h val="0.159468787331816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21</xdr:row>
      <xdr:rowOff>47625</xdr:rowOff>
    </xdr:from>
    <xdr:to>
      <xdr:col>12</xdr:col>
      <xdr:colOff>790575</xdr:colOff>
      <xdr:row>54</xdr:row>
      <xdr:rowOff>95250</xdr:rowOff>
    </xdr:to>
    <xdr:graphicFrame macro="">
      <xdr:nvGraphicFramePr>
        <xdr:cNvPr id="1040" name="Chart 3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28575</xdr:colOff>
      <xdr:row>1</xdr:row>
      <xdr:rowOff>57150</xdr:rowOff>
    </xdr:from>
    <xdr:to>
      <xdr:col>4</xdr:col>
      <xdr:colOff>2441</xdr:colOff>
      <xdr:row>4</xdr:row>
      <xdr:rowOff>41300</xdr:rowOff>
    </xdr:to>
    <xdr:pic>
      <xdr:nvPicPr>
        <xdr:cNvPr id="4" name="Picture 3" descr="http://cms.ukintpress.com/UserFiles/Illinois-Tollway-logo.jpg">
          <a:extLst>
            <a:ext uri="{FF2B5EF4-FFF2-40B4-BE49-F238E27FC236}">
              <a16:creationId xmlns:a16="http://schemas.microsoft.com/office/drawing/2014/main" id="{AEF5ECFF-A6D1-4C55-86D8-FA1D79F8D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00025"/>
          <a:ext cx="1078766" cy="63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21</xdr:row>
      <xdr:rowOff>47625</xdr:rowOff>
    </xdr:from>
    <xdr:to>
      <xdr:col>12</xdr:col>
      <xdr:colOff>790575</xdr:colOff>
      <xdr:row>54</xdr:row>
      <xdr:rowOff>95250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149E8A3-5512-444E-8E78-6167CE18DA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28575</xdr:colOff>
      <xdr:row>1</xdr:row>
      <xdr:rowOff>57150</xdr:rowOff>
    </xdr:from>
    <xdr:to>
      <xdr:col>4</xdr:col>
      <xdr:colOff>2441</xdr:colOff>
      <xdr:row>4</xdr:row>
      <xdr:rowOff>41300</xdr:rowOff>
    </xdr:to>
    <xdr:pic>
      <xdr:nvPicPr>
        <xdr:cNvPr id="3" name="Picture 2" descr="http://cms.ukintpress.com/UserFiles/Illinois-Tollway-logo.jpg">
          <a:extLst>
            <a:ext uri="{FF2B5EF4-FFF2-40B4-BE49-F238E27FC236}">
              <a16:creationId xmlns:a16="http://schemas.microsoft.com/office/drawing/2014/main" id="{8623C8B5-140A-41B8-9AD4-A558D1BAD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00025"/>
          <a:ext cx="1078766" cy="63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84009</xdr:colOff>
      <xdr:row>15</xdr:row>
      <xdr:rowOff>16111</xdr:rowOff>
    </xdr:from>
    <xdr:ext cx="5405391" cy="189256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10FB4C4-A571-46F4-A162-68CD4D41F462}"/>
            </a:ext>
          </a:extLst>
        </xdr:cNvPr>
        <xdr:cNvSpPr txBox="1"/>
      </xdr:nvSpPr>
      <xdr:spPr>
        <a:xfrm rot="19388932">
          <a:off x="1684209" y="3462044"/>
          <a:ext cx="5405391" cy="18925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500" b="1">
              <a:solidFill>
                <a:schemeClr val="bg1">
                  <a:lumMod val="50000"/>
                  <a:alpha val="36000"/>
                </a:schemeClr>
              </a:solidFill>
            </a:rPr>
            <a:t>Example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AN73"/>
  <sheetViews>
    <sheetView tabSelected="1" zoomScaleNormal="100" workbookViewId="0">
      <selection activeCell="L14" sqref="L14"/>
    </sheetView>
  </sheetViews>
  <sheetFormatPr defaultColWidth="9.140625" defaultRowHeight="11.25" x14ac:dyDescent="0.2"/>
  <cols>
    <col min="1" max="1" width="6.28515625" style="4" customWidth="1"/>
    <col min="2" max="2" width="4.5703125" style="4" bestFit="1" customWidth="1"/>
    <col min="3" max="3" width="5.42578125" style="4" bestFit="1" customWidth="1"/>
    <col min="4" max="6" width="6.5703125" style="4" customWidth="1"/>
    <col min="7" max="7" width="7.85546875" style="4" customWidth="1"/>
    <col min="8" max="8" width="7.5703125" style="4" customWidth="1"/>
    <col min="9" max="10" width="8.140625" style="4" customWidth="1"/>
    <col min="11" max="11" width="7.7109375" style="4" customWidth="1"/>
    <col min="12" max="12" width="9" style="4" customWidth="1"/>
    <col min="13" max="13" width="12.85546875" style="4" customWidth="1"/>
    <col min="14" max="16384" width="9.140625" style="4"/>
  </cols>
  <sheetData>
    <row r="2" spans="2:40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" t="s">
        <v>54</v>
      </c>
    </row>
    <row r="3" spans="2:40" ht="16.5" thickBot="1" x14ac:dyDescent="0.3">
      <c r="B3" s="3"/>
      <c r="C3" s="3"/>
      <c r="D3" s="3"/>
      <c r="E3" s="36" t="s">
        <v>45</v>
      </c>
      <c r="F3" s="16"/>
      <c r="G3" s="36"/>
      <c r="H3" s="16"/>
      <c r="I3" s="16"/>
      <c r="J3" s="16"/>
      <c r="K3" s="16"/>
      <c r="L3" s="16"/>
      <c r="M3" s="35" t="s">
        <v>62</v>
      </c>
    </row>
    <row r="4" spans="2:40" ht="23.25" x14ac:dyDescent="0.35">
      <c r="B4" s="3"/>
      <c r="C4" s="3"/>
      <c r="D4" s="3"/>
      <c r="E4" s="37" t="s">
        <v>2</v>
      </c>
      <c r="F4" s="3"/>
      <c r="G4" s="37"/>
      <c r="H4" s="3"/>
      <c r="I4" s="3"/>
      <c r="J4" s="3"/>
      <c r="K4" s="3"/>
      <c r="L4" s="3"/>
      <c r="M4" s="3"/>
    </row>
    <row r="5" spans="2:40" ht="12.75" x14ac:dyDescent="0.2">
      <c r="B5" s="3"/>
      <c r="C5" s="3"/>
      <c r="D5" s="3"/>
      <c r="E5" s="23" t="s">
        <v>16</v>
      </c>
      <c r="F5" s="3"/>
      <c r="G5" s="23"/>
      <c r="H5" s="3"/>
      <c r="I5" s="3"/>
      <c r="J5" s="3"/>
      <c r="K5" s="3"/>
      <c r="L5" s="3"/>
      <c r="M5" s="3"/>
      <c r="AD5" s="4" t="s">
        <v>1</v>
      </c>
      <c r="AE5" s="4" t="s">
        <v>56</v>
      </c>
    </row>
    <row r="6" spans="2:40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24"/>
      <c r="M6" s="24"/>
      <c r="AD6" s="4" t="s">
        <v>39</v>
      </c>
      <c r="AE6" s="4" t="s">
        <v>57</v>
      </c>
    </row>
    <row r="7" spans="2:40" ht="15" customHeight="1" x14ac:dyDescent="0.2">
      <c r="B7" s="3"/>
      <c r="C7" s="1" t="s">
        <v>24</v>
      </c>
      <c r="D7" s="78"/>
      <c r="E7" s="78"/>
      <c r="F7" s="78"/>
      <c r="G7" s="3"/>
      <c r="H7" s="1" t="s">
        <v>25</v>
      </c>
      <c r="I7" s="78"/>
      <c r="J7" s="78"/>
      <c r="K7" s="3"/>
      <c r="L7" s="3" t="s">
        <v>32</v>
      </c>
      <c r="M7" s="31"/>
      <c r="AE7" s="4" t="s">
        <v>58</v>
      </c>
    </row>
    <row r="8" spans="2:40" ht="15" customHeight="1" x14ac:dyDescent="0.2">
      <c r="B8" s="3"/>
      <c r="C8" s="1" t="s">
        <v>26</v>
      </c>
      <c r="D8" s="79"/>
      <c r="E8" s="79"/>
      <c r="F8" s="79"/>
      <c r="G8" s="3"/>
      <c r="H8" s="1" t="s">
        <v>27</v>
      </c>
      <c r="I8" s="79"/>
      <c r="J8" s="79"/>
      <c r="K8" s="3"/>
      <c r="L8" s="3" t="s">
        <v>33</v>
      </c>
      <c r="M8" s="49"/>
      <c r="U8" s="72"/>
      <c r="V8" s="72"/>
      <c r="AE8" s="4" t="s">
        <v>59</v>
      </c>
    </row>
    <row r="9" spans="2:40" ht="15" customHeight="1" x14ac:dyDescent="0.2">
      <c r="B9" s="3"/>
      <c r="C9" s="1" t="s">
        <v>37</v>
      </c>
      <c r="D9" s="79"/>
      <c r="E9" s="79"/>
      <c r="F9" s="79"/>
      <c r="G9" s="3"/>
      <c r="H9" s="1" t="s">
        <v>28</v>
      </c>
      <c r="I9" s="79"/>
      <c r="J9" s="79"/>
      <c r="K9" s="3"/>
      <c r="L9" s="3" t="s">
        <v>34</v>
      </c>
      <c r="M9" s="32"/>
      <c r="V9" s="73"/>
      <c r="W9" s="73"/>
      <c r="X9" s="73"/>
      <c r="Y9" s="7"/>
      <c r="AE9" s="4" t="s">
        <v>60</v>
      </c>
    </row>
    <row r="10" spans="2:40" ht="15" customHeight="1" x14ac:dyDescent="0.2">
      <c r="B10" s="3"/>
      <c r="C10" s="3"/>
      <c r="D10" s="1"/>
      <c r="E10" s="1"/>
      <c r="F10" s="1"/>
      <c r="G10" s="46"/>
      <c r="H10" s="46"/>
      <c r="I10" s="46"/>
      <c r="J10" s="1"/>
      <c r="K10" s="46"/>
      <c r="L10" s="3" t="s">
        <v>35</v>
      </c>
      <c r="M10" s="57"/>
      <c r="V10" s="6"/>
      <c r="W10" s="6"/>
      <c r="X10" s="6"/>
      <c r="Y10" s="7"/>
      <c r="AE10" s="4" t="s">
        <v>61</v>
      </c>
    </row>
    <row r="11" spans="2:40" ht="15" customHeight="1" x14ac:dyDescent="0.2">
      <c r="B11" s="3"/>
      <c r="C11" s="3"/>
      <c r="D11" s="18" t="s">
        <v>3</v>
      </c>
      <c r="E11" s="63" t="s">
        <v>40</v>
      </c>
      <c r="F11" s="31"/>
      <c r="G11" s="18"/>
      <c r="H11" s="46"/>
      <c r="I11" s="1" t="s">
        <v>23</v>
      </c>
      <c r="J11" s="44"/>
      <c r="K11" s="1"/>
      <c r="L11" s="46"/>
      <c r="M11" s="2"/>
    </row>
    <row r="12" spans="2:40" ht="15" customHeight="1" x14ac:dyDescent="0.2">
      <c r="B12" s="3"/>
      <c r="C12" s="3"/>
      <c r="D12" s="1" t="s">
        <v>14</v>
      </c>
      <c r="E12" s="63" t="s">
        <v>41</v>
      </c>
      <c r="F12" s="32"/>
      <c r="G12" s="18"/>
      <c r="H12" s="46"/>
      <c r="I12" s="1" t="s">
        <v>46</v>
      </c>
      <c r="J12" s="45" t="str">
        <f>IF(J11="","",ROUND(F12*(LN(F11/J11))^(-1/F13),-1))</f>
        <v/>
      </c>
      <c r="K12" s="1"/>
      <c r="L12" s="59"/>
      <c r="M12" s="2"/>
    </row>
    <row r="13" spans="2:40" ht="15" customHeight="1" x14ac:dyDescent="0.2">
      <c r="B13" s="3"/>
      <c r="C13" s="3"/>
      <c r="D13" s="1" t="s">
        <v>15</v>
      </c>
      <c r="E13" s="63" t="s">
        <v>42</v>
      </c>
      <c r="F13" s="32"/>
      <c r="G13" s="18"/>
      <c r="H13" s="46"/>
      <c r="I13" s="1"/>
      <c r="J13" s="59"/>
      <c r="K13" s="1"/>
      <c r="L13" s="59"/>
      <c r="M13" s="2"/>
    </row>
    <row r="14" spans="2:40" ht="15" customHeight="1" thickBot="1" x14ac:dyDescent="0.25">
      <c r="B14" s="3"/>
      <c r="C14" s="3"/>
      <c r="D14" s="1"/>
      <c r="E14" s="1"/>
      <c r="F14" s="1"/>
      <c r="G14" s="3"/>
      <c r="H14" s="3"/>
      <c r="I14" s="3"/>
      <c r="J14" s="3"/>
      <c r="K14" s="3"/>
      <c r="L14" s="3"/>
      <c r="M14" s="3"/>
      <c r="AE14" s="90" t="s">
        <v>13</v>
      </c>
      <c r="AF14" s="90"/>
    </row>
    <row r="15" spans="2:40" ht="68.25" customHeight="1" thickBot="1" x14ac:dyDescent="0.25">
      <c r="B15" s="51" t="s">
        <v>10</v>
      </c>
      <c r="C15" s="52" t="s">
        <v>17</v>
      </c>
      <c r="D15" s="50" t="s">
        <v>31</v>
      </c>
      <c r="E15" s="50" t="s">
        <v>36</v>
      </c>
      <c r="F15" s="50" t="s">
        <v>30</v>
      </c>
      <c r="G15" s="50" t="s">
        <v>20</v>
      </c>
      <c r="H15" s="50" t="s">
        <v>21</v>
      </c>
      <c r="I15" s="50" t="s">
        <v>19</v>
      </c>
      <c r="J15" s="50" t="s">
        <v>55</v>
      </c>
      <c r="K15" s="53" t="s">
        <v>18</v>
      </c>
      <c r="L15" s="50" t="s">
        <v>47</v>
      </c>
      <c r="M15" s="50" t="s">
        <v>12</v>
      </c>
      <c r="AD15" s="4" t="s">
        <v>44</v>
      </c>
      <c r="AE15" s="4" t="s">
        <v>7</v>
      </c>
      <c r="AF15" s="4" t="s">
        <v>8</v>
      </c>
      <c r="AH15" s="8"/>
      <c r="AI15" s="9"/>
      <c r="AJ15" s="9"/>
      <c r="AK15" s="9"/>
      <c r="AL15" s="10"/>
    </row>
    <row r="16" spans="2:40" ht="12" customHeight="1" thickBot="1" x14ac:dyDescent="0.25">
      <c r="B16" s="75">
        <v>1</v>
      </c>
      <c r="C16" s="19">
        <v>1</v>
      </c>
      <c r="D16" s="94"/>
      <c r="E16" s="97"/>
      <c r="F16" s="100"/>
      <c r="G16" s="39"/>
      <c r="H16" s="39"/>
      <c r="I16" s="40"/>
      <c r="J16" s="64"/>
      <c r="K16" s="66" t="str">
        <f>IF(I16="","",MROUND(I16/((G16/2)^2*PI()),5))</f>
        <v/>
      </c>
      <c r="L16" s="94"/>
      <c r="M16" s="54"/>
      <c r="AC16" s="4" t="s">
        <v>4</v>
      </c>
      <c r="AH16" s="11"/>
      <c r="AJ16" s="6" t="s">
        <v>0</v>
      </c>
      <c r="AK16" s="12">
        <f>J11</f>
        <v>0</v>
      </c>
      <c r="AL16" s="13"/>
      <c r="AN16" s="4" t="s">
        <v>22</v>
      </c>
    </row>
    <row r="17" spans="2:38" ht="12" customHeight="1" x14ac:dyDescent="0.2">
      <c r="B17" s="76"/>
      <c r="C17" s="20">
        <v>2</v>
      </c>
      <c r="D17" s="95"/>
      <c r="E17" s="98"/>
      <c r="F17" s="101"/>
      <c r="G17" s="41"/>
      <c r="H17" s="41"/>
      <c r="I17" s="38"/>
      <c r="J17" s="38"/>
      <c r="K17" s="67" t="str">
        <f t="shared" ref="K17:K21" si="0">IF(I17="","",MROUND(I17/((G17/2)^2*PI()),5))</f>
        <v/>
      </c>
      <c r="L17" s="95"/>
      <c r="M17" s="55" t="str">
        <f>IF(Y25&gt;0,IF(Y25&lt;Z25,"FAIL",IF(Y25&gt;AA25,"ACCEPTABLE","PASS")),"")</f>
        <v/>
      </c>
      <c r="AC17" s="4">
        <v>50</v>
      </c>
      <c r="AD17" s="4" t="e">
        <f>$AJ$35*EXP(-(($AJ$36/AC17)^$AJ$37))</f>
        <v>#NUM!</v>
      </c>
      <c r="AE17" s="4" t="e">
        <f>0.9*AD17</f>
        <v>#NUM!</v>
      </c>
      <c r="AF17" s="4" t="e">
        <f>1.1*AD17</f>
        <v>#NUM!</v>
      </c>
      <c r="AH17" s="11"/>
      <c r="AL17" s="13"/>
    </row>
    <row r="18" spans="2:38" ht="12" customHeight="1" thickBot="1" x14ac:dyDescent="0.25">
      <c r="B18" s="77"/>
      <c r="C18" s="22">
        <v>3</v>
      </c>
      <c r="D18" s="96"/>
      <c r="E18" s="99"/>
      <c r="F18" s="102"/>
      <c r="G18" s="42"/>
      <c r="H18" s="42"/>
      <c r="I18" s="43"/>
      <c r="J18" s="65"/>
      <c r="K18" s="21" t="str">
        <f t="shared" si="0"/>
        <v/>
      </c>
      <c r="L18" s="96"/>
      <c r="M18" s="56"/>
      <c r="AC18" s="4">
        <v>100</v>
      </c>
      <c r="AD18" s="4" t="e">
        <f t="shared" ref="AD18:AD73" si="1">$AJ$35*EXP(-(($AJ$36/AC18)^$AJ$37))</f>
        <v>#NUM!</v>
      </c>
      <c r="AE18" s="4" t="e">
        <f t="shared" ref="AE18:AE73" si="2">0.9*AD18</f>
        <v>#NUM!</v>
      </c>
      <c r="AF18" s="4" t="e">
        <f t="shared" ref="AF18:AF73" si="3">1.1*AD18</f>
        <v>#NUM!</v>
      </c>
      <c r="AH18" s="11"/>
      <c r="AL18" s="13"/>
    </row>
    <row r="19" spans="2:38" ht="12" customHeight="1" x14ac:dyDescent="0.2">
      <c r="B19" s="91"/>
      <c r="C19" s="60"/>
      <c r="D19" s="94"/>
      <c r="E19" s="97"/>
      <c r="F19" s="100"/>
      <c r="G19" s="39"/>
      <c r="H19" s="39"/>
      <c r="I19" s="40"/>
      <c r="J19" s="64"/>
      <c r="K19" s="66" t="str">
        <f>IF(I19="","",MROUND(I19/((G19/2)^2*PI()),5))</f>
        <v/>
      </c>
      <c r="L19" s="94"/>
      <c r="M19" s="54"/>
      <c r="AC19" s="4">
        <v>200</v>
      </c>
      <c r="AD19" s="4" t="e">
        <f t="shared" si="1"/>
        <v>#NUM!</v>
      </c>
      <c r="AE19" s="4" t="e">
        <f t="shared" si="2"/>
        <v>#NUM!</v>
      </c>
      <c r="AF19" s="4" t="e">
        <f t="shared" si="3"/>
        <v>#NUM!</v>
      </c>
      <c r="AH19" s="11"/>
      <c r="AL19" s="13"/>
    </row>
    <row r="20" spans="2:38" ht="12" customHeight="1" x14ac:dyDescent="0.2">
      <c r="B20" s="92"/>
      <c r="C20" s="61"/>
      <c r="D20" s="95"/>
      <c r="E20" s="98"/>
      <c r="F20" s="101"/>
      <c r="G20" s="41"/>
      <c r="H20" s="41"/>
      <c r="I20" s="38"/>
      <c r="J20" s="38"/>
      <c r="K20" s="67" t="str">
        <f t="shared" si="0"/>
        <v/>
      </c>
      <c r="L20" s="95"/>
      <c r="M20" s="55" t="str">
        <f>IF(Y26&gt;0,IF(Y26&lt;Z26,"FAIL",IF(Y26&gt;AA26,"ACCEPTABLE","PASS")),"")</f>
        <v/>
      </c>
      <c r="AC20" s="4">
        <v>300</v>
      </c>
      <c r="AD20" s="4" t="e">
        <f t="shared" si="1"/>
        <v>#NUM!</v>
      </c>
      <c r="AE20" s="4" t="e">
        <f t="shared" si="2"/>
        <v>#NUM!</v>
      </c>
      <c r="AF20" s="4" t="e">
        <f t="shared" si="3"/>
        <v>#NUM!</v>
      </c>
      <c r="AH20" s="11"/>
      <c r="AL20" s="13"/>
    </row>
    <row r="21" spans="2:38" ht="12" customHeight="1" thickBot="1" x14ac:dyDescent="0.25">
      <c r="B21" s="93"/>
      <c r="C21" s="62"/>
      <c r="D21" s="96"/>
      <c r="E21" s="99"/>
      <c r="F21" s="102"/>
      <c r="G21" s="42"/>
      <c r="H21" s="42"/>
      <c r="I21" s="43"/>
      <c r="J21" s="43"/>
      <c r="K21" s="71" t="str">
        <f t="shared" si="0"/>
        <v/>
      </c>
      <c r="L21" s="96"/>
      <c r="M21" s="56"/>
      <c r="AC21" s="4">
        <v>400</v>
      </c>
      <c r="AD21" s="4" t="e">
        <f t="shared" si="1"/>
        <v>#NUM!</v>
      </c>
      <c r="AE21" s="4" t="e">
        <f t="shared" si="2"/>
        <v>#NUM!</v>
      </c>
      <c r="AF21" s="4" t="e">
        <f t="shared" si="3"/>
        <v>#NUM!</v>
      </c>
      <c r="AH21" s="11"/>
      <c r="AL21" s="13"/>
    </row>
    <row r="22" spans="2:38" ht="12" customHeight="1" x14ac:dyDescent="0.2">
      <c r="B22" s="74"/>
      <c r="C22" s="46"/>
      <c r="D22" s="46"/>
      <c r="E22" s="46"/>
      <c r="F22" s="46"/>
      <c r="G22" s="47"/>
      <c r="H22" s="47"/>
      <c r="I22" s="46"/>
      <c r="J22" s="46"/>
      <c r="K22" s="46"/>
      <c r="L22" s="46"/>
      <c r="M22" s="48"/>
      <c r="AC22" s="4">
        <v>500</v>
      </c>
      <c r="AD22" s="4" t="e">
        <f t="shared" si="1"/>
        <v>#NUM!</v>
      </c>
      <c r="AE22" s="4" t="e">
        <f t="shared" si="2"/>
        <v>#NUM!</v>
      </c>
      <c r="AF22" s="4" t="e">
        <f t="shared" si="3"/>
        <v>#NUM!</v>
      </c>
      <c r="AH22" s="11"/>
      <c r="AL22" s="13"/>
    </row>
    <row r="23" spans="2:38" ht="12" customHeight="1" thickBot="1" x14ac:dyDescent="0.25">
      <c r="B23" s="74"/>
      <c r="C23" s="46"/>
      <c r="D23" s="46"/>
      <c r="E23" s="46"/>
      <c r="F23" s="46"/>
      <c r="G23" s="47"/>
      <c r="H23" s="47"/>
      <c r="I23" s="46"/>
      <c r="J23" s="46"/>
      <c r="K23" s="46"/>
      <c r="L23" s="46"/>
      <c r="M23" s="48"/>
      <c r="AC23" s="4">
        <v>600</v>
      </c>
      <c r="AD23" s="4" t="e">
        <f t="shared" si="1"/>
        <v>#NUM!</v>
      </c>
      <c r="AE23" s="4" t="e">
        <f t="shared" si="2"/>
        <v>#NUM!</v>
      </c>
      <c r="AF23" s="4" t="e">
        <f t="shared" si="3"/>
        <v>#NUM!</v>
      </c>
      <c r="AH23" s="11"/>
      <c r="AL23" s="13"/>
    </row>
    <row r="24" spans="2:38" ht="12" customHeight="1" x14ac:dyDescent="0.2">
      <c r="B24" s="74"/>
      <c r="C24" s="46"/>
      <c r="D24" s="46"/>
      <c r="E24" s="46"/>
      <c r="F24" s="46"/>
      <c r="G24" s="47"/>
      <c r="H24" s="47"/>
      <c r="I24" s="46"/>
      <c r="J24" s="46"/>
      <c r="K24" s="46"/>
      <c r="L24" s="46"/>
      <c r="M24" s="48"/>
      <c r="W24" s="8" t="s">
        <v>10</v>
      </c>
      <c r="X24" s="9" t="s">
        <v>6</v>
      </c>
      <c r="Y24" s="9" t="s">
        <v>5</v>
      </c>
      <c r="Z24" s="9" t="s">
        <v>7</v>
      </c>
      <c r="AA24" s="10" t="s">
        <v>8</v>
      </c>
      <c r="AC24" s="4">
        <v>700</v>
      </c>
      <c r="AD24" s="4" t="e">
        <f t="shared" si="1"/>
        <v>#NUM!</v>
      </c>
      <c r="AE24" s="4" t="e">
        <f t="shared" si="2"/>
        <v>#NUM!</v>
      </c>
      <c r="AF24" s="4" t="e">
        <f t="shared" si="3"/>
        <v>#NUM!</v>
      </c>
      <c r="AH24" s="11"/>
      <c r="AL24" s="13"/>
    </row>
    <row r="25" spans="2:38" ht="12" customHeight="1" x14ac:dyDescent="0.2">
      <c r="B25" s="74"/>
      <c r="C25" s="46"/>
      <c r="D25" s="46"/>
      <c r="E25" s="46"/>
      <c r="F25" s="46"/>
      <c r="G25" s="47"/>
      <c r="H25" s="47"/>
      <c r="I25" s="46"/>
      <c r="J25" s="46"/>
      <c r="K25" s="46"/>
      <c r="L25" s="46"/>
      <c r="M25" s="48"/>
      <c r="W25" s="11">
        <v>1</v>
      </c>
      <c r="X25" s="4">
        <f>IF(ISNUMBER(AVERAGE(L16:L16)),MROUND(AVERAGE(L16:L16),5),-100)</f>
        <v>-100</v>
      </c>
      <c r="Y25" s="4">
        <f>IF(ISNUMBER(AVERAGE(K16:K18)),AVERAGE(K16:K18),-1)</f>
        <v>-1</v>
      </c>
      <c r="Z25" s="4" t="str">
        <f>IF(AND(Y25&gt;0,X25&gt;0),0.9*$AJ$35*EXP(-(($AJ$36/X25)^$AJ$37)),"")</f>
        <v/>
      </c>
      <c r="AA25" s="13" t="str">
        <f>IF(AND(Y25&gt;0,X25&gt;0),1.1*$AJ$35*EXP(-(($AJ$36/X25)^$AJ$37)),"")</f>
        <v/>
      </c>
      <c r="AC25" s="4">
        <v>800</v>
      </c>
      <c r="AD25" s="4" t="e">
        <f t="shared" si="1"/>
        <v>#NUM!</v>
      </c>
      <c r="AE25" s="4" t="e">
        <f t="shared" si="2"/>
        <v>#NUM!</v>
      </c>
      <c r="AF25" s="4" t="e">
        <f t="shared" si="3"/>
        <v>#NUM!</v>
      </c>
      <c r="AH25" s="11"/>
      <c r="AL25" s="13"/>
    </row>
    <row r="26" spans="2:38" ht="12" customHeight="1" x14ac:dyDescent="0.2">
      <c r="B26" s="74"/>
      <c r="C26" s="46"/>
      <c r="D26" s="46"/>
      <c r="E26" s="46"/>
      <c r="F26" s="46"/>
      <c r="G26" s="47"/>
      <c r="H26" s="47"/>
      <c r="I26" s="46"/>
      <c r="J26" s="46"/>
      <c r="K26" s="46"/>
      <c r="L26" s="46"/>
      <c r="M26" s="48"/>
      <c r="W26" s="11">
        <v>2</v>
      </c>
      <c r="X26" s="4">
        <f>IF(ISNUMBER(AVERAGE(L19:L19)),MROUND(AVERAGE(L19:L19),5),-100)</f>
        <v>-100</v>
      </c>
      <c r="Y26" s="4">
        <f>IF(ISNUMBER(AVERAGE(K19:K21)),AVERAGE(K19:K21),-1)</f>
        <v>-1</v>
      </c>
      <c r="Z26" s="4" t="str">
        <f t="shared" ref="Z26:Z30" si="4">IF(AND(Y26&gt;0,X26&gt;0),0.9*$AJ$35*EXP(-(($AJ$36/X26)^$AJ$37)),"")</f>
        <v/>
      </c>
      <c r="AA26" s="13" t="str">
        <f t="shared" ref="AA26:AA30" si="5">IF(AND(Y26&gt;0,X26&gt;0),1.1*$AJ$35*EXP(-(($AJ$36/X26)^$AJ$37)),"")</f>
        <v/>
      </c>
      <c r="AC26" s="4">
        <v>900</v>
      </c>
      <c r="AD26" s="4" t="e">
        <f t="shared" si="1"/>
        <v>#NUM!</v>
      </c>
      <c r="AE26" s="4" t="e">
        <f t="shared" si="2"/>
        <v>#NUM!</v>
      </c>
      <c r="AF26" s="4" t="e">
        <f t="shared" si="3"/>
        <v>#NUM!</v>
      </c>
      <c r="AH26" s="11"/>
      <c r="AL26" s="13"/>
    </row>
    <row r="27" spans="2:38" ht="12" customHeight="1" x14ac:dyDescent="0.2">
      <c r="B27" s="74"/>
      <c r="C27" s="46"/>
      <c r="D27" s="46"/>
      <c r="E27" s="46"/>
      <c r="F27" s="46"/>
      <c r="G27" s="47"/>
      <c r="H27" s="47"/>
      <c r="I27" s="46"/>
      <c r="J27" s="46"/>
      <c r="K27" s="46"/>
      <c r="L27" s="46"/>
      <c r="M27" s="48"/>
      <c r="W27" s="11">
        <v>3</v>
      </c>
      <c r="X27" s="4">
        <f>IF(ISNUMBER(AVERAGE(L23:L23)),MROUND(AVERAGE(L23:L23),5),-100)</f>
        <v>-100</v>
      </c>
      <c r="Y27" s="4">
        <f>IF(ISNUMBER(AVERAGE(K22:K24)),AVERAGE(K22:K24),-1)</f>
        <v>-1</v>
      </c>
      <c r="Z27" s="4" t="str">
        <f t="shared" si="4"/>
        <v/>
      </c>
      <c r="AA27" s="13" t="str">
        <f t="shared" si="5"/>
        <v/>
      </c>
      <c r="AC27" s="4">
        <v>1000</v>
      </c>
      <c r="AD27" s="4" t="e">
        <f t="shared" si="1"/>
        <v>#NUM!</v>
      </c>
      <c r="AE27" s="4" t="e">
        <f t="shared" si="2"/>
        <v>#NUM!</v>
      </c>
      <c r="AF27" s="4" t="e">
        <f t="shared" si="3"/>
        <v>#NUM!</v>
      </c>
      <c r="AH27" s="11"/>
      <c r="AL27" s="13"/>
    </row>
    <row r="28" spans="2:38" ht="12" customHeight="1" x14ac:dyDescent="0.2">
      <c r="B28" s="74"/>
      <c r="C28" s="46"/>
      <c r="D28" s="46"/>
      <c r="E28" s="46"/>
      <c r="F28" s="46"/>
      <c r="G28" s="47"/>
      <c r="H28" s="47"/>
      <c r="I28" s="46"/>
      <c r="J28" s="46"/>
      <c r="K28" s="46"/>
      <c r="L28" s="46"/>
      <c r="M28" s="48"/>
      <c r="W28" s="11">
        <v>4</v>
      </c>
      <c r="X28" s="4">
        <f>IF(ISNUMBER(AVERAGE(L26:L26)),MROUND(AVERAGE(L26:L26),5),-100)</f>
        <v>-100</v>
      </c>
      <c r="Y28" s="4">
        <f>IF(ISNUMBER(AVERAGE(K25:K27)),AVERAGE(K25:K27),-1)</f>
        <v>-1</v>
      </c>
      <c r="Z28" s="4" t="str">
        <f t="shared" si="4"/>
        <v/>
      </c>
      <c r="AA28" s="13" t="str">
        <f t="shared" si="5"/>
        <v/>
      </c>
      <c r="AC28" s="4">
        <v>1100</v>
      </c>
      <c r="AD28" s="4" t="e">
        <f t="shared" si="1"/>
        <v>#NUM!</v>
      </c>
      <c r="AE28" s="4" t="e">
        <f t="shared" si="2"/>
        <v>#NUM!</v>
      </c>
      <c r="AF28" s="4" t="e">
        <f t="shared" si="3"/>
        <v>#NUM!</v>
      </c>
      <c r="AH28" s="11"/>
      <c r="AL28" s="13"/>
    </row>
    <row r="29" spans="2:38" ht="12" customHeight="1" x14ac:dyDescent="0.2">
      <c r="B29" s="74"/>
      <c r="C29" s="46"/>
      <c r="D29" s="46"/>
      <c r="E29" s="46"/>
      <c r="F29" s="46"/>
      <c r="G29" s="47"/>
      <c r="H29" s="47"/>
      <c r="I29" s="46"/>
      <c r="J29" s="46"/>
      <c r="K29" s="46"/>
      <c r="L29" s="46"/>
      <c r="M29" s="48"/>
      <c r="W29" s="11">
        <v>5</v>
      </c>
      <c r="X29" s="4">
        <f>IF(ISNUMBER(AVERAGE(L29:L29)),MROUND(AVERAGE(L29:L29),5),-100)</f>
        <v>-100</v>
      </c>
      <c r="Y29" s="4">
        <f>IF(ISNUMBER(AVERAGE(K28:K30)),AVERAGE(K28:K30),-1)</f>
        <v>-1</v>
      </c>
      <c r="Z29" s="4" t="str">
        <f t="shared" si="4"/>
        <v/>
      </c>
      <c r="AA29" s="13" t="str">
        <f t="shared" si="5"/>
        <v/>
      </c>
      <c r="AC29" s="4">
        <v>1200</v>
      </c>
      <c r="AD29" s="4" t="e">
        <f t="shared" si="1"/>
        <v>#NUM!</v>
      </c>
      <c r="AE29" s="4" t="e">
        <f t="shared" si="2"/>
        <v>#NUM!</v>
      </c>
      <c r="AF29" s="4" t="e">
        <f t="shared" si="3"/>
        <v>#NUM!</v>
      </c>
      <c r="AH29" s="11"/>
      <c r="AL29" s="13"/>
    </row>
    <row r="30" spans="2:38" ht="12" customHeight="1" thickBot="1" x14ac:dyDescent="0.25">
      <c r="B30" s="74"/>
      <c r="C30" s="46"/>
      <c r="D30" s="46"/>
      <c r="E30" s="46"/>
      <c r="F30" s="46"/>
      <c r="G30" s="47"/>
      <c r="H30" s="47"/>
      <c r="I30" s="46"/>
      <c r="J30" s="46"/>
      <c r="K30" s="46"/>
      <c r="L30" s="46"/>
      <c r="M30" s="48"/>
      <c r="W30" s="14">
        <v>6</v>
      </c>
      <c r="X30" s="5">
        <f>IF(ISNUMBER(AVERAGE(L32:L32)),MROUND(AVERAGE(L32:L32),5),-100)</f>
        <v>-100</v>
      </c>
      <c r="Y30" s="5">
        <f>IF(ISNUMBER(AVERAGE(K31:K33)),AVERAGE(K31:K33),-1)</f>
        <v>-1</v>
      </c>
      <c r="Z30" s="5" t="str">
        <f t="shared" si="4"/>
        <v/>
      </c>
      <c r="AA30" s="15" t="str">
        <f t="shared" si="5"/>
        <v/>
      </c>
      <c r="AC30" s="4">
        <v>1300</v>
      </c>
      <c r="AD30" s="4" t="e">
        <f t="shared" si="1"/>
        <v>#NUM!</v>
      </c>
      <c r="AE30" s="4" t="e">
        <f t="shared" si="2"/>
        <v>#NUM!</v>
      </c>
      <c r="AF30" s="4" t="e">
        <f t="shared" si="3"/>
        <v>#NUM!</v>
      </c>
      <c r="AH30" s="11"/>
      <c r="AL30" s="13"/>
    </row>
    <row r="31" spans="2:38" ht="12" customHeight="1" x14ac:dyDescent="0.2">
      <c r="B31" s="74"/>
      <c r="C31" s="46"/>
      <c r="D31" s="46"/>
      <c r="E31" s="46"/>
      <c r="F31" s="46"/>
      <c r="G31" s="47"/>
      <c r="H31" s="47"/>
      <c r="I31" s="46"/>
      <c r="J31" s="46"/>
      <c r="K31" s="46"/>
      <c r="L31" s="46"/>
      <c r="M31" s="48"/>
      <c r="AC31" s="4">
        <v>1400</v>
      </c>
      <c r="AD31" s="4" t="e">
        <f t="shared" si="1"/>
        <v>#NUM!</v>
      </c>
      <c r="AE31" s="4" t="e">
        <f t="shared" si="2"/>
        <v>#NUM!</v>
      </c>
      <c r="AF31" s="4" t="e">
        <f t="shared" si="3"/>
        <v>#NUM!</v>
      </c>
      <c r="AH31" s="11"/>
      <c r="AL31" s="13"/>
    </row>
    <row r="32" spans="2:38" ht="12" customHeight="1" thickBot="1" x14ac:dyDescent="0.25">
      <c r="B32" s="74"/>
      <c r="C32" s="46"/>
      <c r="D32" s="46"/>
      <c r="E32" s="46"/>
      <c r="F32" s="46"/>
      <c r="G32" s="47"/>
      <c r="H32" s="47"/>
      <c r="I32" s="46"/>
      <c r="J32" s="46"/>
      <c r="K32" s="46"/>
      <c r="L32" s="46"/>
      <c r="M32" s="48"/>
      <c r="AC32" s="4">
        <v>1500</v>
      </c>
      <c r="AD32" s="4" t="e">
        <f t="shared" si="1"/>
        <v>#NUM!</v>
      </c>
      <c r="AE32" s="4" t="e">
        <f t="shared" si="2"/>
        <v>#NUM!</v>
      </c>
      <c r="AF32" s="4" t="e">
        <f t="shared" si="3"/>
        <v>#NUM!</v>
      </c>
      <c r="AH32" s="14"/>
      <c r="AI32" s="5"/>
      <c r="AJ32" s="5"/>
      <c r="AK32" s="5"/>
      <c r="AL32" s="15"/>
    </row>
    <row r="33" spans="2:37" ht="12" customHeight="1" x14ac:dyDescent="0.2">
      <c r="B33" s="74"/>
      <c r="C33" s="46"/>
      <c r="D33" s="46"/>
      <c r="E33" s="46"/>
      <c r="F33" s="46"/>
      <c r="G33" s="47"/>
      <c r="H33" s="47"/>
      <c r="I33" s="46"/>
      <c r="J33" s="46"/>
      <c r="K33" s="46"/>
      <c r="L33" s="46"/>
      <c r="M33" s="48"/>
      <c r="W33" s="8" t="s">
        <v>11</v>
      </c>
      <c r="X33" s="10"/>
      <c r="AC33" s="4">
        <v>1600</v>
      </c>
      <c r="AD33" s="4" t="e">
        <f t="shared" si="1"/>
        <v>#NUM!</v>
      </c>
      <c r="AE33" s="4" t="e">
        <f t="shared" si="2"/>
        <v>#NUM!</v>
      </c>
      <c r="AF33" s="4" t="e">
        <f t="shared" si="3"/>
        <v>#NUM!</v>
      </c>
    </row>
    <row r="34" spans="2:37" ht="12" customHeight="1" thickBo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W34" s="11" t="str">
        <f>J12</f>
        <v/>
      </c>
      <c r="X34" s="13">
        <v>0</v>
      </c>
      <c r="AC34" s="4">
        <v>1700</v>
      </c>
      <c r="AD34" s="4" t="e">
        <f t="shared" si="1"/>
        <v>#NUM!</v>
      </c>
      <c r="AE34" s="4" t="e">
        <f t="shared" si="2"/>
        <v>#NUM!</v>
      </c>
      <c r="AF34" s="4" t="e">
        <f t="shared" si="3"/>
        <v>#NUM!</v>
      </c>
    </row>
    <row r="35" spans="2:37" ht="12" customHeight="1" thickBot="1" x14ac:dyDescent="0.25">
      <c r="B35" s="3"/>
      <c r="C35" s="23"/>
      <c r="D35" s="23"/>
      <c r="E35" s="23"/>
      <c r="F35" s="23"/>
      <c r="G35" s="23"/>
      <c r="H35" s="23"/>
      <c r="I35" s="3"/>
      <c r="J35" s="3"/>
      <c r="K35" s="3"/>
      <c r="L35" s="3"/>
      <c r="M35" s="3"/>
      <c r="W35" s="14" t="str">
        <f>J12</f>
        <v/>
      </c>
      <c r="X35" s="15">
        <v>10000</v>
      </c>
      <c r="AC35" s="4">
        <v>1800</v>
      </c>
      <c r="AD35" s="4" t="e">
        <f t="shared" si="1"/>
        <v>#NUM!</v>
      </c>
      <c r="AE35" s="4" t="e">
        <f t="shared" si="2"/>
        <v>#NUM!</v>
      </c>
      <c r="AF35" s="4" t="e">
        <f t="shared" si="3"/>
        <v>#NUM!</v>
      </c>
      <c r="AI35" s="68" t="s">
        <v>40</v>
      </c>
      <c r="AJ35" s="69">
        <f>F11</f>
        <v>0</v>
      </c>
      <c r="AK35" s="6"/>
    </row>
    <row r="36" spans="2:37" ht="12" customHeight="1" thickBo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AC36" s="4">
        <v>1900</v>
      </c>
      <c r="AD36" s="4" t="e">
        <f t="shared" si="1"/>
        <v>#NUM!</v>
      </c>
      <c r="AE36" s="4" t="e">
        <f t="shared" si="2"/>
        <v>#NUM!</v>
      </c>
      <c r="AF36" s="4" t="e">
        <f t="shared" si="3"/>
        <v>#NUM!</v>
      </c>
      <c r="AI36" s="68" t="s">
        <v>41</v>
      </c>
      <c r="AJ36" s="70">
        <f>F12</f>
        <v>0</v>
      </c>
      <c r="AK36" s="6"/>
    </row>
    <row r="37" spans="2:37" ht="12" customHeight="1" thickBot="1" x14ac:dyDescent="0.25">
      <c r="B37" s="3"/>
      <c r="C37" s="1"/>
      <c r="D37" s="3"/>
      <c r="E37" s="3"/>
      <c r="F37" s="3"/>
      <c r="G37" s="3"/>
      <c r="H37" s="3"/>
      <c r="I37" s="3"/>
      <c r="J37" s="3"/>
      <c r="K37" s="17"/>
      <c r="L37" s="3"/>
      <c r="M37" s="3"/>
      <c r="AC37" s="4">
        <v>2000</v>
      </c>
      <c r="AD37" s="4" t="e">
        <f t="shared" si="1"/>
        <v>#NUM!</v>
      </c>
      <c r="AE37" s="4" t="e">
        <f t="shared" si="2"/>
        <v>#NUM!</v>
      </c>
      <c r="AF37" s="4" t="e">
        <f t="shared" si="3"/>
        <v>#NUM!</v>
      </c>
      <c r="AI37" s="68" t="s">
        <v>42</v>
      </c>
      <c r="AJ37" s="70">
        <f>F13</f>
        <v>0</v>
      </c>
      <c r="AK37" s="6"/>
    </row>
    <row r="38" spans="2:37" ht="12" customHeight="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AC38" s="4">
        <v>2100</v>
      </c>
      <c r="AD38" s="4" t="e">
        <f t="shared" si="1"/>
        <v>#NUM!</v>
      </c>
      <c r="AE38" s="4" t="e">
        <f t="shared" si="2"/>
        <v>#NUM!</v>
      </c>
      <c r="AF38" s="4" t="e">
        <f t="shared" si="3"/>
        <v>#NUM!</v>
      </c>
    </row>
    <row r="39" spans="2:37" ht="12" customHeight="1" x14ac:dyDescent="0.2">
      <c r="B39" s="3"/>
      <c r="C39" s="1"/>
      <c r="D39" s="3"/>
      <c r="E39" s="3"/>
      <c r="F39" s="3"/>
      <c r="G39" s="3"/>
      <c r="H39" s="24"/>
      <c r="I39" s="3"/>
      <c r="J39" s="3"/>
      <c r="K39" s="3"/>
      <c r="L39" s="3"/>
      <c r="M39" s="3"/>
      <c r="AC39" s="4">
        <v>2200</v>
      </c>
      <c r="AD39" s="4" t="e">
        <f t="shared" si="1"/>
        <v>#NUM!</v>
      </c>
      <c r="AE39" s="4" t="e">
        <f t="shared" si="2"/>
        <v>#NUM!</v>
      </c>
      <c r="AF39" s="4" t="e">
        <f t="shared" si="3"/>
        <v>#NUM!</v>
      </c>
      <c r="AI39" s="6" t="s">
        <v>43</v>
      </c>
      <c r="AJ39" s="4" t="str">
        <f>J12</f>
        <v/>
      </c>
    </row>
    <row r="40" spans="2:37" ht="12" customHeight="1" x14ac:dyDescent="0.2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AC40" s="4">
        <v>2300</v>
      </c>
      <c r="AD40" s="4" t="e">
        <f t="shared" si="1"/>
        <v>#NUM!</v>
      </c>
      <c r="AE40" s="4" t="e">
        <f t="shared" si="2"/>
        <v>#NUM!</v>
      </c>
      <c r="AF40" s="4" t="e">
        <f t="shared" si="3"/>
        <v>#NUM!</v>
      </c>
    </row>
    <row r="41" spans="2:37" ht="12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AC41" s="4">
        <v>2400</v>
      </c>
      <c r="AD41" s="4" t="e">
        <f t="shared" si="1"/>
        <v>#NUM!</v>
      </c>
      <c r="AE41" s="4" t="e">
        <f t="shared" si="2"/>
        <v>#NUM!</v>
      </c>
      <c r="AF41" s="4" t="e">
        <f t="shared" si="3"/>
        <v>#NUM!</v>
      </c>
    </row>
    <row r="42" spans="2:37" ht="12" customHeight="1" x14ac:dyDescent="0.2">
      <c r="B42" s="3"/>
      <c r="C42" s="3"/>
      <c r="D42" s="17"/>
      <c r="E42" s="17"/>
      <c r="F42" s="17"/>
      <c r="G42" s="17"/>
      <c r="H42" s="17"/>
      <c r="I42" s="3"/>
      <c r="J42" s="3"/>
      <c r="K42" s="3"/>
      <c r="L42" s="3"/>
      <c r="M42" s="3"/>
      <c r="AC42" s="4">
        <v>2500</v>
      </c>
      <c r="AD42" s="4" t="e">
        <f t="shared" si="1"/>
        <v>#NUM!</v>
      </c>
      <c r="AE42" s="4" t="e">
        <f t="shared" si="2"/>
        <v>#NUM!</v>
      </c>
      <c r="AF42" s="4" t="e">
        <f t="shared" si="3"/>
        <v>#NUM!</v>
      </c>
    </row>
    <row r="43" spans="2:37" ht="12" customHeight="1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AC43" s="4">
        <v>2600</v>
      </c>
      <c r="AD43" s="4" t="e">
        <f t="shared" si="1"/>
        <v>#NUM!</v>
      </c>
      <c r="AE43" s="4" t="e">
        <f t="shared" si="2"/>
        <v>#NUM!</v>
      </c>
      <c r="AF43" s="4" t="e">
        <f t="shared" si="3"/>
        <v>#NUM!</v>
      </c>
    </row>
    <row r="44" spans="2:37" ht="12" customHeight="1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AC44" s="4">
        <v>2700</v>
      </c>
      <c r="AD44" s="4" t="e">
        <f t="shared" si="1"/>
        <v>#NUM!</v>
      </c>
      <c r="AE44" s="4" t="e">
        <f t="shared" si="2"/>
        <v>#NUM!</v>
      </c>
      <c r="AF44" s="4" t="e">
        <f t="shared" si="3"/>
        <v>#NUM!</v>
      </c>
    </row>
    <row r="45" spans="2:37" ht="12" customHeight="1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AC45" s="4">
        <v>2800</v>
      </c>
      <c r="AD45" s="4" t="e">
        <f t="shared" si="1"/>
        <v>#NUM!</v>
      </c>
      <c r="AE45" s="4" t="e">
        <f t="shared" si="2"/>
        <v>#NUM!</v>
      </c>
      <c r="AF45" s="4" t="e">
        <f t="shared" si="3"/>
        <v>#NUM!</v>
      </c>
    </row>
    <row r="46" spans="2:37" ht="12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AC46" s="4">
        <v>2900</v>
      </c>
      <c r="AD46" s="4" t="e">
        <f t="shared" si="1"/>
        <v>#NUM!</v>
      </c>
      <c r="AE46" s="4" t="e">
        <f t="shared" si="2"/>
        <v>#NUM!</v>
      </c>
      <c r="AF46" s="4" t="e">
        <f t="shared" si="3"/>
        <v>#NUM!</v>
      </c>
    </row>
    <row r="47" spans="2:37" ht="12" customHeight="1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AC47" s="4">
        <v>3000</v>
      </c>
      <c r="AD47" s="4" t="e">
        <f t="shared" si="1"/>
        <v>#NUM!</v>
      </c>
      <c r="AE47" s="4" t="e">
        <f t="shared" si="2"/>
        <v>#NUM!</v>
      </c>
      <c r="AF47" s="4" t="e">
        <f t="shared" si="3"/>
        <v>#NUM!</v>
      </c>
    </row>
    <row r="48" spans="2:37" ht="12" customHeight="1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AC48" s="4">
        <v>3100</v>
      </c>
      <c r="AD48" s="4" t="e">
        <f t="shared" si="1"/>
        <v>#NUM!</v>
      </c>
      <c r="AE48" s="4" t="e">
        <f t="shared" si="2"/>
        <v>#NUM!</v>
      </c>
      <c r="AF48" s="4" t="e">
        <f t="shared" si="3"/>
        <v>#NUM!</v>
      </c>
    </row>
    <row r="49" spans="2:32" ht="12" customHeight="1" x14ac:dyDescent="0.2">
      <c r="B49" s="3"/>
      <c r="C49" s="3"/>
      <c r="D49" s="3"/>
      <c r="E49" s="3"/>
      <c r="F49" s="3"/>
      <c r="G49" s="3"/>
      <c r="H49" s="3"/>
      <c r="I49" s="3"/>
      <c r="J49" s="3"/>
      <c r="K49" s="25"/>
      <c r="L49" s="26"/>
      <c r="M49" s="3"/>
      <c r="AC49" s="4">
        <v>3200</v>
      </c>
      <c r="AD49" s="4" t="e">
        <f t="shared" si="1"/>
        <v>#NUM!</v>
      </c>
      <c r="AE49" s="4" t="e">
        <f t="shared" si="2"/>
        <v>#NUM!</v>
      </c>
      <c r="AF49" s="4" t="e">
        <f t="shared" si="3"/>
        <v>#NUM!</v>
      </c>
    </row>
    <row r="50" spans="2:32" ht="12" customHeight="1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AC50" s="4">
        <v>3300</v>
      </c>
      <c r="AD50" s="4" t="e">
        <f t="shared" si="1"/>
        <v>#NUM!</v>
      </c>
      <c r="AE50" s="4" t="e">
        <f t="shared" si="2"/>
        <v>#NUM!</v>
      </c>
      <c r="AF50" s="4" t="e">
        <f t="shared" si="3"/>
        <v>#NUM!</v>
      </c>
    </row>
    <row r="51" spans="2:32" ht="12" customHeight="1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AC51" s="4">
        <v>3400</v>
      </c>
      <c r="AD51" s="4" t="e">
        <f t="shared" si="1"/>
        <v>#NUM!</v>
      </c>
      <c r="AE51" s="4" t="e">
        <f t="shared" si="2"/>
        <v>#NUM!</v>
      </c>
      <c r="AF51" s="4" t="e">
        <f t="shared" si="3"/>
        <v>#NUM!</v>
      </c>
    </row>
    <row r="52" spans="2:32" ht="12" customHeight="1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AC52" s="4">
        <v>3500</v>
      </c>
      <c r="AD52" s="4" t="e">
        <f t="shared" si="1"/>
        <v>#NUM!</v>
      </c>
      <c r="AE52" s="4" t="e">
        <f t="shared" si="2"/>
        <v>#NUM!</v>
      </c>
      <c r="AF52" s="4" t="e">
        <f t="shared" si="3"/>
        <v>#NUM!</v>
      </c>
    </row>
    <row r="53" spans="2:32" ht="12" customHeight="1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AC53" s="4">
        <v>3600</v>
      </c>
      <c r="AD53" s="4" t="e">
        <f t="shared" si="1"/>
        <v>#NUM!</v>
      </c>
      <c r="AE53" s="4" t="e">
        <f t="shared" si="2"/>
        <v>#NUM!</v>
      </c>
      <c r="AF53" s="4" t="e">
        <f t="shared" si="3"/>
        <v>#NUM!</v>
      </c>
    </row>
    <row r="54" spans="2:32" ht="12" customHeight="1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AC54" s="4">
        <v>3700</v>
      </c>
      <c r="AD54" s="4" t="e">
        <f t="shared" si="1"/>
        <v>#NUM!</v>
      </c>
      <c r="AE54" s="4" t="e">
        <f t="shared" si="2"/>
        <v>#NUM!</v>
      </c>
      <c r="AF54" s="4" t="e">
        <f t="shared" si="3"/>
        <v>#NUM!</v>
      </c>
    </row>
    <row r="55" spans="2:32" ht="12" customHeight="1" thickBot="1" x14ac:dyDescent="0.25">
      <c r="B55" s="3"/>
      <c r="C55" s="3"/>
      <c r="D55" s="3"/>
      <c r="E55" s="3"/>
      <c r="F55" s="3"/>
      <c r="G55" s="3"/>
      <c r="H55" s="3"/>
      <c r="I55" s="3"/>
      <c r="J55" s="17"/>
      <c r="K55" s="3"/>
      <c r="L55" s="3"/>
      <c r="M55" s="3"/>
      <c r="AC55" s="4">
        <v>3800</v>
      </c>
      <c r="AD55" s="4" t="e">
        <f t="shared" si="1"/>
        <v>#NUM!</v>
      </c>
      <c r="AE55" s="4" t="e">
        <f t="shared" si="2"/>
        <v>#NUM!</v>
      </c>
      <c r="AF55" s="4" t="e">
        <f t="shared" si="3"/>
        <v>#NUM!</v>
      </c>
    </row>
    <row r="56" spans="2:32" ht="15" customHeight="1" thickBot="1" x14ac:dyDescent="0.25">
      <c r="B56" s="33" t="s">
        <v>38</v>
      </c>
      <c r="C56" s="34"/>
      <c r="D56" s="34"/>
      <c r="E56" s="34"/>
      <c r="F56" s="58"/>
      <c r="G56" s="27"/>
      <c r="H56" s="27"/>
      <c r="I56" s="27"/>
      <c r="J56" s="27"/>
      <c r="K56" s="27"/>
      <c r="L56" s="27"/>
      <c r="M56" s="28"/>
      <c r="AC56" s="4">
        <v>3900</v>
      </c>
      <c r="AD56" s="4" t="e">
        <f t="shared" si="1"/>
        <v>#NUM!</v>
      </c>
      <c r="AE56" s="4" t="e">
        <f t="shared" si="2"/>
        <v>#NUM!</v>
      </c>
      <c r="AF56" s="4" t="e">
        <f t="shared" si="3"/>
        <v>#NUM!</v>
      </c>
    </row>
    <row r="57" spans="2:32" ht="15" customHeight="1" x14ac:dyDescent="0.2">
      <c r="B57" s="80"/>
      <c r="C57" s="81"/>
      <c r="D57" s="81"/>
      <c r="E57" s="81"/>
      <c r="F57" s="82"/>
      <c r="G57" s="3" t="s">
        <v>29</v>
      </c>
      <c r="H57" s="3"/>
      <c r="I57" s="3"/>
      <c r="J57" s="3"/>
      <c r="K57" s="78"/>
      <c r="L57" s="78"/>
      <c r="M57" s="89"/>
      <c r="AC57" s="4">
        <v>4000</v>
      </c>
      <c r="AD57" s="4" t="e">
        <f t="shared" si="1"/>
        <v>#NUM!</v>
      </c>
      <c r="AE57" s="4" t="e">
        <f t="shared" si="2"/>
        <v>#NUM!</v>
      </c>
      <c r="AF57" s="4" t="e">
        <f t="shared" si="3"/>
        <v>#NUM!</v>
      </c>
    </row>
    <row r="58" spans="2:32" ht="15" customHeight="1" x14ac:dyDescent="0.2">
      <c r="B58" s="83"/>
      <c r="C58" s="84"/>
      <c r="D58" s="84"/>
      <c r="E58" s="84"/>
      <c r="F58" s="85"/>
      <c r="G58" s="3"/>
      <c r="H58" s="3"/>
      <c r="I58" s="3"/>
      <c r="J58" s="3"/>
      <c r="K58" s="3"/>
      <c r="L58" s="3"/>
      <c r="M58" s="30"/>
      <c r="AC58" s="4">
        <v>5000</v>
      </c>
      <c r="AD58" s="4" t="e">
        <f t="shared" si="1"/>
        <v>#NUM!</v>
      </c>
      <c r="AE58" s="4" t="e">
        <f t="shared" si="2"/>
        <v>#NUM!</v>
      </c>
      <c r="AF58" s="4" t="e">
        <f t="shared" si="3"/>
        <v>#NUM!</v>
      </c>
    </row>
    <row r="59" spans="2:32" ht="15" customHeight="1" x14ac:dyDescent="0.2">
      <c r="B59" s="83"/>
      <c r="C59" s="84"/>
      <c r="D59" s="84"/>
      <c r="E59" s="84"/>
      <c r="F59" s="85"/>
      <c r="G59" s="3"/>
      <c r="H59" s="3"/>
      <c r="I59" s="3"/>
      <c r="J59" s="3"/>
      <c r="K59" s="3"/>
      <c r="L59" s="3"/>
      <c r="M59" s="30"/>
      <c r="AC59" s="4">
        <v>10000</v>
      </c>
      <c r="AD59" s="4" t="e">
        <f t="shared" si="1"/>
        <v>#NUM!</v>
      </c>
      <c r="AE59" s="4" t="e">
        <f t="shared" si="2"/>
        <v>#NUM!</v>
      </c>
      <c r="AF59" s="4" t="e">
        <f t="shared" si="3"/>
        <v>#NUM!</v>
      </c>
    </row>
    <row r="60" spans="2:32" ht="15" customHeight="1" x14ac:dyDescent="0.2">
      <c r="B60" s="83"/>
      <c r="C60" s="84"/>
      <c r="D60" s="84"/>
      <c r="E60" s="84"/>
      <c r="F60" s="85"/>
      <c r="G60" s="3" t="s">
        <v>9</v>
      </c>
      <c r="H60" s="3"/>
      <c r="I60" s="3"/>
      <c r="J60" s="3"/>
      <c r="K60" s="78"/>
      <c r="L60" s="78"/>
      <c r="M60" s="89"/>
      <c r="AC60" s="4">
        <v>15000</v>
      </c>
      <c r="AD60" s="4" t="e">
        <f t="shared" si="1"/>
        <v>#NUM!</v>
      </c>
      <c r="AE60" s="4" t="e">
        <f t="shared" si="2"/>
        <v>#NUM!</v>
      </c>
      <c r="AF60" s="4" t="e">
        <f t="shared" si="3"/>
        <v>#NUM!</v>
      </c>
    </row>
    <row r="61" spans="2:32" ht="15" customHeight="1" thickBot="1" x14ac:dyDescent="0.25">
      <c r="B61" s="86"/>
      <c r="C61" s="87"/>
      <c r="D61" s="87"/>
      <c r="E61" s="87"/>
      <c r="F61" s="88"/>
      <c r="G61" s="16"/>
      <c r="H61" s="16"/>
      <c r="I61" s="16"/>
      <c r="J61" s="16"/>
      <c r="K61" s="16"/>
      <c r="L61" s="16"/>
      <c r="M61" s="29"/>
      <c r="AC61" s="4">
        <v>20000</v>
      </c>
      <c r="AD61" s="4" t="e">
        <f t="shared" si="1"/>
        <v>#NUM!</v>
      </c>
      <c r="AE61" s="4" t="e">
        <f t="shared" si="2"/>
        <v>#NUM!</v>
      </c>
      <c r="AF61" s="4" t="e">
        <f t="shared" si="3"/>
        <v>#NUM!</v>
      </c>
    </row>
    <row r="62" spans="2:32" x14ac:dyDescent="0.2">
      <c r="AD62" s="4" t="e">
        <f t="shared" si="1"/>
        <v>#DIV/0!</v>
      </c>
      <c r="AE62" s="4" t="e">
        <f t="shared" si="2"/>
        <v>#DIV/0!</v>
      </c>
      <c r="AF62" s="4" t="e">
        <f t="shared" si="3"/>
        <v>#DIV/0!</v>
      </c>
    </row>
    <row r="63" spans="2:32" x14ac:dyDescent="0.2">
      <c r="AD63" s="4" t="e">
        <f t="shared" si="1"/>
        <v>#DIV/0!</v>
      </c>
      <c r="AE63" s="4" t="e">
        <f t="shared" si="2"/>
        <v>#DIV/0!</v>
      </c>
      <c r="AF63" s="4" t="e">
        <f t="shared" si="3"/>
        <v>#DIV/0!</v>
      </c>
    </row>
    <row r="64" spans="2:32" x14ac:dyDescent="0.2">
      <c r="AD64" s="4" t="e">
        <f t="shared" si="1"/>
        <v>#DIV/0!</v>
      </c>
      <c r="AE64" s="4" t="e">
        <f t="shared" si="2"/>
        <v>#DIV/0!</v>
      </c>
      <c r="AF64" s="4" t="e">
        <f t="shared" si="3"/>
        <v>#DIV/0!</v>
      </c>
    </row>
    <row r="65" spans="30:32" x14ac:dyDescent="0.2">
      <c r="AD65" s="4" t="e">
        <f t="shared" si="1"/>
        <v>#DIV/0!</v>
      </c>
      <c r="AE65" s="4" t="e">
        <f t="shared" si="2"/>
        <v>#DIV/0!</v>
      </c>
      <c r="AF65" s="4" t="e">
        <f t="shared" si="3"/>
        <v>#DIV/0!</v>
      </c>
    </row>
    <row r="66" spans="30:32" x14ac:dyDescent="0.2">
      <c r="AD66" s="4" t="e">
        <f t="shared" si="1"/>
        <v>#DIV/0!</v>
      </c>
      <c r="AE66" s="4" t="e">
        <f t="shared" si="2"/>
        <v>#DIV/0!</v>
      </c>
      <c r="AF66" s="4" t="e">
        <f t="shared" si="3"/>
        <v>#DIV/0!</v>
      </c>
    </row>
    <row r="67" spans="30:32" x14ac:dyDescent="0.2">
      <c r="AD67" s="4" t="e">
        <f t="shared" si="1"/>
        <v>#DIV/0!</v>
      </c>
      <c r="AE67" s="4" t="e">
        <f t="shared" si="2"/>
        <v>#DIV/0!</v>
      </c>
      <c r="AF67" s="4" t="e">
        <f t="shared" si="3"/>
        <v>#DIV/0!</v>
      </c>
    </row>
    <row r="68" spans="30:32" x14ac:dyDescent="0.2">
      <c r="AD68" s="4" t="e">
        <f t="shared" si="1"/>
        <v>#DIV/0!</v>
      </c>
      <c r="AE68" s="4" t="e">
        <f t="shared" si="2"/>
        <v>#DIV/0!</v>
      </c>
      <c r="AF68" s="4" t="e">
        <f t="shared" si="3"/>
        <v>#DIV/0!</v>
      </c>
    </row>
    <row r="69" spans="30:32" x14ac:dyDescent="0.2">
      <c r="AD69" s="4" t="e">
        <f t="shared" si="1"/>
        <v>#DIV/0!</v>
      </c>
      <c r="AE69" s="4" t="e">
        <f t="shared" si="2"/>
        <v>#DIV/0!</v>
      </c>
      <c r="AF69" s="4" t="e">
        <f t="shared" si="3"/>
        <v>#DIV/0!</v>
      </c>
    </row>
    <row r="70" spans="30:32" x14ac:dyDescent="0.2">
      <c r="AD70" s="4" t="e">
        <f t="shared" si="1"/>
        <v>#DIV/0!</v>
      </c>
      <c r="AE70" s="4" t="e">
        <f t="shared" si="2"/>
        <v>#DIV/0!</v>
      </c>
      <c r="AF70" s="4" t="e">
        <f t="shared" si="3"/>
        <v>#DIV/0!</v>
      </c>
    </row>
    <row r="71" spans="30:32" x14ac:dyDescent="0.2">
      <c r="AD71" s="4" t="e">
        <f t="shared" si="1"/>
        <v>#DIV/0!</v>
      </c>
      <c r="AE71" s="4" t="e">
        <f t="shared" si="2"/>
        <v>#DIV/0!</v>
      </c>
      <c r="AF71" s="4" t="e">
        <f t="shared" si="3"/>
        <v>#DIV/0!</v>
      </c>
    </row>
    <row r="72" spans="30:32" x14ac:dyDescent="0.2">
      <c r="AD72" s="4" t="e">
        <f t="shared" si="1"/>
        <v>#DIV/0!</v>
      </c>
      <c r="AE72" s="4" t="e">
        <f t="shared" si="2"/>
        <v>#DIV/0!</v>
      </c>
      <c r="AF72" s="4" t="e">
        <f t="shared" si="3"/>
        <v>#DIV/0!</v>
      </c>
    </row>
    <row r="73" spans="30:32" x14ac:dyDescent="0.2">
      <c r="AD73" s="4" t="e">
        <f t="shared" si="1"/>
        <v>#DIV/0!</v>
      </c>
      <c r="AE73" s="4" t="e">
        <f t="shared" si="2"/>
        <v>#DIV/0!</v>
      </c>
      <c r="AF73" s="4" t="e">
        <f t="shared" si="3"/>
        <v>#DIV/0!</v>
      </c>
    </row>
  </sheetData>
  <mergeCells count="26">
    <mergeCell ref="B57:F61"/>
    <mergeCell ref="K57:M57"/>
    <mergeCell ref="K60:M60"/>
    <mergeCell ref="AE14:AF14"/>
    <mergeCell ref="B25:B27"/>
    <mergeCell ref="B28:B30"/>
    <mergeCell ref="B31:B33"/>
    <mergeCell ref="B19:B21"/>
    <mergeCell ref="D16:D18"/>
    <mergeCell ref="D19:D21"/>
    <mergeCell ref="E16:E18"/>
    <mergeCell ref="E19:E21"/>
    <mergeCell ref="F16:F18"/>
    <mergeCell ref="F19:F21"/>
    <mergeCell ref="L16:L18"/>
    <mergeCell ref="L19:L21"/>
    <mergeCell ref="U8:V8"/>
    <mergeCell ref="V9:X9"/>
    <mergeCell ref="B22:B24"/>
    <mergeCell ref="B16:B18"/>
    <mergeCell ref="I7:J7"/>
    <mergeCell ref="I8:J8"/>
    <mergeCell ref="I9:J9"/>
    <mergeCell ref="D7:F7"/>
    <mergeCell ref="D8:F8"/>
    <mergeCell ref="D9:F9"/>
  </mergeCells>
  <phoneticPr fontId="1" type="noConversion"/>
  <dataValidations count="1">
    <dataValidation type="list" allowBlank="1" showInputMessage="1" showErrorMessage="1" sqref="J16:J21" xr:uid="{00000000-0002-0000-0000-000000000000}">
      <formula1>$AE$5:$AE$10</formula1>
    </dataValidation>
  </dataValidations>
  <pageMargins left="0.5" right="0.5" top="0.5" bottom="0.5" header="0.5" footer="0.5"/>
  <pageSetup scale="8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D894B-9CDB-47BA-953D-0F502C104C9A}">
  <sheetPr>
    <pageSetUpPr fitToPage="1"/>
  </sheetPr>
  <dimension ref="B2:AN73"/>
  <sheetViews>
    <sheetView zoomScale="75" zoomScaleNormal="75" workbookViewId="0">
      <selection activeCell="M4" sqref="M4"/>
    </sheetView>
  </sheetViews>
  <sheetFormatPr defaultColWidth="9.140625" defaultRowHeight="11.25" x14ac:dyDescent="0.2"/>
  <cols>
    <col min="1" max="1" width="6.28515625" style="4" customWidth="1"/>
    <col min="2" max="2" width="4.5703125" style="4" bestFit="1" customWidth="1"/>
    <col min="3" max="3" width="5.42578125" style="4" bestFit="1" customWidth="1"/>
    <col min="4" max="6" width="6.5703125" style="4" customWidth="1"/>
    <col min="7" max="7" width="7.85546875" style="4" customWidth="1"/>
    <col min="8" max="8" width="7.5703125" style="4" customWidth="1"/>
    <col min="9" max="10" width="8.140625" style="4" customWidth="1"/>
    <col min="11" max="11" width="7.7109375" style="4" customWidth="1"/>
    <col min="12" max="12" width="9" style="4" customWidth="1"/>
    <col min="13" max="13" width="12.85546875" style="4" customWidth="1"/>
    <col min="14" max="16384" width="9.140625" style="4"/>
  </cols>
  <sheetData>
    <row r="2" spans="2:40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" t="s">
        <v>54</v>
      </c>
    </row>
    <row r="3" spans="2:40" ht="16.5" thickBot="1" x14ac:dyDescent="0.3">
      <c r="B3" s="3"/>
      <c r="C3" s="3"/>
      <c r="D3" s="3"/>
      <c r="E3" s="36" t="s">
        <v>45</v>
      </c>
      <c r="F3" s="16"/>
      <c r="G3" s="36"/>
      <c r="H3" s="16"/>
      <c r="I3" s="16"/>
      <c r="J3" s="16"/>
      <c r="K3" s="16"/>
      <c r="L3" s="16"/>
      <c r="M3" s="35" t="s">
        <v>62</v>
      </c>
    </row>
    <row r="4" spans="2:40" ht="23.25" x14ac:dyDescent="0.35">
      <c r="B4" s="3"/>
      <c r="C4" s="3"/>
      <c r="D4" s="3"/>
      <c r="E4" s="37" t="s">
        <v>2</v>
      </c>
      <c r="F4" s="3"/>
      <c r="G4" s="37"/>
      <c r="H4" s="3"/>
      <c r="I4" s="3"/>
      <c r="J4" s="3"/>
      <c r="K4" s="3"/>
      <c r="L4" s="3"/>
      <c r="M4" s="3"/>
    </row>
    <row r="5" spans="2:40" ht="12.75" x14ac:dyDescent="0.2">
      <c r="B5" s="3"/>
      <c r="C5" s="3"/>
      <c r="D5" s="3"/>
      <c r="E5" s="23" t="s">
        <v>16</v>
      </c>
      <c r="F5" s="3"/>
      <c r="G5" s="23"/>
      <c r="H5" s="3"/>
      <c r="I5" s="3"/>
      <c r="J5" s="3"/>
      <c r="K5" s="3"/>
      <c r="L5" s="3"/>
      <c r="M5" s="3"/>
      <c r="AD5" s="4" t="s">
        <v>1</v>
      </c>
      <c r="AE5" s="4" t="s">
        <v>56</v>
      </c>
    </row>
    <row r="6" spans="2:40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24"/>
      <c r="M6" s="24"/>
      <c r="AD6" s="4" t="s">
        <v>39</v>
      </c>
      <c r="AE6" s="4" t="s">
        <v>57</v>
      </c>
    </row>
    <row r="7" spans="2:40" ht="15" customHeight="1" x14ac:dyDescent="0.2">
      <c r="B7" s="3"/>
      <c r="C7" s="1" t="s">
        <v>24</v>
      </c>
      <c r="D7" s="78" t="s">
        <v>48</v>
      </c>
      <c r="E7" s="78"/>
      <c r="F7" s="78"/>
      <c r="G7" s="3"/>
      <c r="H7" s="1" t="s">
        <v>25</v>
      </c>
      <c r="I7" s="78" t="s">
        <v>50</v>
      </c>
      <c r="J7" s="78"/>
      <c r="K7" s="3"/>
      <c r="L7" s="3" t="s">
        <v>32</v>
      </c>
      <c r="M7" s="31">
        <v>2020</v>
      </c>
      <c r="AE7" s="4" t="s">
        <v>58</v>
      </c>
    </row>
    <row r="8" spans="2:40" ht="15" customHeight="1" x14ac:dyDescent="0.2">
      <c r="B8" s="3"/>
      <c r="C8" s="1" t="s">
        <v>26</v>
      </c>
      <c r="D8" s="79" t="s">
        <v>49</v>
      </c>
      <c r="E8" s="79"/>
      <c r="F8" s="79"/>
      <c r="G8" s="3"/>
      <c r="H8" s="1" t="s">
        <v>27</v>
      </c>
      <c r="I8" s="79" t="s">
        <v>51</v>
      </c>
      <c r="J8" s="79"/>
      <c r="K8" s="3"/>
      <c r="L8" s="3" t="s">
        <v>33</v>
      </c>
      <c r="M8" s="49">
        <v>7.9</v>
      </c>
      <c r="U8" s="72"/>
      <c r="V8" s="72"/>
      <c r="AE8" s="4" t="s">
        <v>59</v>
      </c>
    </row>
    <row r="9" spans="2:40" ht="15" customHeight="1" x14ac:dyDescent="0.2">
      <c r="B9" s="3"/>
      <c r="C9" s="1" t="s">
        <v>37</v>
      </c>
      <c r="D9" s="79">
        <v>1</v>
      </c>
      <c r="E9" s="79"/>
      <c r="F9" s="79"/>
      <c r="G9" s="3"/>
      <c r="H9" s="1" t="s">
        <v>28</v>
      </c>
      <c r="I9" s="79" t="s">
        <v>52</v>
      </c>
      <c r="J9" s="79"/>
      <c r="K9" s="3"/>
      <c r="L9" s="3" t="s">
        <v>34</v>
      </c>
      <c r="M9" s="32">
        <v>2</v>
      </c>
      <c r="V9" s="73"/>
      <c r="W9" s="73"/>
      <c r="X9" s="73"/>
      <c r="Y9" s="7"/>
      <c r="AE9" s="4" t="s">
        <v>60</v>
      </c>
    </row>
    <row r="10" spans="2:40" ht="15" customHeight="1" x14ac:dyDescent="0.2">
      <c r="B10" s="3"/>
      <c r="C10" s="3"/>
      <c r="D10" s="1"/>
      <c r="E10" s="1"/>
      <c r="F10" s="1"/>
      <c r="G10" s="46"/>
      <c r="H10" s="46"/>
      <c r="I10" s="46"/>
      <c r="J10" s="1"/>
      <c r="K10" s="46"/>
      <c r="L10" s="3" t="s">
        <v>35</v>
      </c>
      <c r="M10" s="57">
        <v>0.38</v>
      </c>
      <c r="V10" s="6"/>
      <c r="W10" s="6"/>
      <c r="X10" s="6"/>
      <c r="Y10" s="7"/>
      <c r="AE10" s="4" t="s">
        <v>61</v>
      </c>
    </row>
    <row r="11" spans="2:40" ht="15" customHeight="1" x14ac:dyDescent="0.2">
      <c r="B11" s="3"/>
      <c r="C11" s="3"/>
      <c r="D11" s="18" t="s">
        <v>3</v>
      </c>
      <c r="E11" s="63" t="s">
        <v>40</v>
      </c>
      <c r="F11" s="31">
        <v>11394.48</v>
      </c>
      <c r="G11" s="18"/>
      <c r="H11" s="46"/>
      <c r="I11" s="1" t="s">
        <v>23</v>
      </c>
      <c r="J11" s="44">
        <v>2500</v>
      </c>
      <c r="K11" s="1"/>
      <c r="L11" s="46"/>
      <c r="M11" s="2"/>
    </row>
    <row r="12" spans="2:40" ht="15" customHeight="1" x14ac:dyDescent="0.2">
      <c r="B12" s="3"/>
      <c r="C12" s="3"/>
      <c r="D12" s="1" t="s">
        <v>14</v>
      </c>
      <c r="E12" s="63" t="s">
        <v>41</v>
      </c>
      <c r="F12" s="32">
        <v>7368.65</v>
      </c>
      <c r="G12" s="18"/>
      <c r="H12" s="46"/>
      <c r="I12" s="1" t="s">
        <v>46</v>
      </c>
      <c r="J12" s="45">
        <f>IF(J11="","",ROUND(F12*(LN(F11/J11))^(-1/F13),-1))</f>
        <v>3020</v>
      </c>
      <c r="K12" s="1"/>
      <c r="L12" s="59"/>
      <c r="M12" s="2"/>
    </row>
    <row r="13" spans="2:40" ht="15" customHeight="1" x14ac:dyDescent="0.2">
      <c r="B13" s="3"/>
      <c r="C13" s="3"/>
      <c r="D13" s="1" t="s">
        <v>15</v>
      </c>
      <c r="E13" s="63" t="s">
        <v>42</v>
      </c>
      <c r="F13" s="32">
        <v>0.46700000000000003</v>
      </c>
      <c r="G13" s="18"/>
      <c r="H13" s="46"/>
      <c r="I13" s="1"/>
      <c r="J13" s="59"/>
      <c r="K13" s="1"/>
      <c r="L13" s="59"/>
      <c r="M13" s="2"/>
    </row>
    <row r="14" spans="2:40" ht="15" customHeight="1" thickBot="1" x14ac:dyDescent="0.25">
      <c r="B14" s="3"/>
      <c r="C14" s="3"/>
      <c r="D14" s="1"/>
      <c r="E14" s="1"/>
      <c r="F14" s="1"/>
      <c r="G14" s="3"/>
      <c r="H14" s="3"/>
      <c r="I14" s="3"/>
      <c r="J14" s="3"/>
      <c r="K14" s="3"/>
      <c r="L14" s="3"/>
      <c r="M14" s="3"/>
      <c r="AE14" s="90" t="s">
        <v>13</v>
      </c>
      <c r="AF14" s="90"/>
    </row>
    <row r="15" spans="2:40" ht="66" customHeight="1" thickBot="1" x14ac:dyDescent="0.25">
      <c r="B15" s="51" t="s">
        <v>10</v>
      </c>
      <c r="C15" s="52" t="s">
        <v>17</v>
      </c>
      <c r="D15" s="50" t="s">
        <v>31</v>
      </c>
      <c r="E15" s="50" t="s">
        <v>36</v>
      </c>
      <c r="F15" s="50" t="s">
        <v>30</v>
      </c>
      <c r="G15" s="50" t="s">
        <v>20</v>
      </c>
      <c r="H15" s="50" t="s">
        <v>21</v>
      </c>
      <c r="I15" s="50" t="s">
        <v>19</v>
      </c>
      <c r="J15" s="50" t="s">
        <v>55</v>
      </c>
      <c r="K15" s="53" t="s">
        <v>18</v>
      </c>
      <c r="L15" s="50" t="s">
        <v>47</v>
      </c>
      <c r="M15" s="50" t="s">
        <v>12</v>
      </c>
      <c r="AD15" s="4" t="s">
        <v>44</v>
      </c>
      <c r="AE15" s="4" t="s">
        <v>7</v>
      </c>
      <c r="AF15" s="4" t="s">
        <v>8</v>
      </c>
      <c r="AH15" s="8"/>
      <c r="AI15" s="9"/>
      <c r="AJ15" s="9"/>
      <c r="AK15" s="9"/>
      <c r="AL15" s="10"/>
    </row>
    <row r="16" spans="2:40" ht="12" customHeight="1" thickBot="1" x14ac:dyDescent="0.25">
      <c r="B16" s="75">
        <v>1</v>
      </c>
      <c r="C16" s="19">
        <v>1</v>
      </c>
      <c r="D16" s="94">
        <v>3</v>
      </c>
      <c r="E16" s="97">
        <v>44023</v>
      </c>
      <c r="F16" s="100" t="s">
        <v>53</v>
      </c>
      <c r="G16" s="39">
        <v>6.01</v>
      </c>
      <c r="H16" s="39">
        <v>12.01</v>
      </c>
      <c r="I16" s="40">
        <v>75890</v>
      </c>
      <c r="J16" s="64" t="s">
        <v>57</v>
      </c>
      <c r="K16" s="66">
        <f>IF(I16="","",MROUND(I16/((G16/2)^2*PI()),5))</f>
        <v>2675</v>
      </c>
      <c r="L16" s="94">
        <v>3050</v>
      </c>
      <c r="M16" s="54"/>
      <c r="AC16" s="4" t="s">
        <v>4</v>
      </c>
      <c r="AH16" s="11"/>
      <c r="AJ16" s="6" t="s">
        <v>0</v>
      </c>
      <c r="AK16" s="12">
        <f>J11</f>
        <v>2500</v>
      </c>
      <c r="AL16" s="13"/>
      <c r="AN16" s="4" t="s">
        <v>22</v>
      </c>
    </row>
    <row r="17" spans="2:38" ht="12" customHeight="1" x14ac:dyDescent="0.2">
      <c r="B17" s="76"/>
      <c r="C17" s="20">
        <v>2</v>
      </c>
      <c r="D17" s="95"/>
      <c r="E17" s="98"/>
      <c r="F17" s="101"/>
      <c r="G17" s="41">
        <v>6</v>
      </c>
      <c r="H17" s="41">
        <v>12</v>
      </c>
      <c r="I17" s="38">
        <v>76990</v>
      </c>
      <c r="J17" s="38" t="s">
        <v>57</v>
      </c>
      <c r="K17" s="67">
        <f t="shared" ref="K17:K21" si="0">IF(I17="","",MROUND(I17/((G17/2)^2*PI()),5))</f>
        <v>2725</v>
      </c>
      <c r="L17" s="95"/>
      <c r="M17" s="55" t="str">
        <f>IF(Y25&gt;0,IF(Y25&lt;Z25,"FAIL",IF(Y25&gt;AA25,"ACCEPTABLE","PASS")),"")</f>
        <v>PASS</v>
      </c>
      <c r="AC17" s="4">
        <v>50</v>
      </c>
      <c r="AD17" s="4">
        <f>$AJ$35*EXP(-(($AJ$36/AC17)^$AJ$37))</f>
        <v>0.38492604108799783</v>
      </c>
      <c r="AE17" s="4">
        <f>0.9*AD17</f>
        <v>0.34643343697919804</v>
      </c>
      <c r="AF17" s="4">
        <f>1.1*AD17</f>
        <v>0.42341864519679767</v>
      </c>
      <c r="AH17" s="11"/>
      <c r="AL17" s="13"/>
    </row>
    <row r="18" spans="2:38" ht="12" customHeight="1" thickBot="1" x14ac:dyDescent="0.25">
      <c r="B18" s="77"/>
      <c r="C18" s="22">
        <v>3</v>
      </c>
      <c r="D18" s="96"/>
      <c r="E18" s="99"/>
      <c r="F18" s="102"/>
      <c r="G18" s="42">
        <v>5.99</v>
      </c>
      <c r="H18" s="42">
        <v>12.01</v>
      </c>
      <c r="I18" s="43">
        <v>74585</v>
      </c>
      <c r="J18" s="65" t="s">
        <v>56</v>
      </c>
      <c r="K18" s="21">
        <f t="shared" si="0"/>
        <v>2645</v>
      </c>
      <c r="L18" s="96"/>
      <c r="M18" s="56"/>
      <c r="AC18" s="4">
        <v>100</v>
      </c>
      <c r="AD18" s="4">
        <f t="shared" ref="AD18:AD73" si="1">$AJ$35*EXP(-(($AJ$36/AC18)^$AJ$37))</f>
        <v>6.6350175606304633</v>
      </c>
      <c r="AE18" s="4">
        <f t="shared" ref="AE18:AE73" si="2">0.9*AD18</f>
        <v>5.9715158045674173</v>
      </c>
      <c r="AF18" s="4">
        <f t="shared" ref="AF18:AF73" si="3">1.1*AD18</f>
        <v>7.2985193166935103</v>
      </c>
      <c r="AH18" s="11"/>
      <c r="AL18" s="13"/>
    </row>
    <row r="19" spans="2:38" ht="12" customHeight="1" x14ac:dyDescent="0.2">
      <c r="B19" s="91"/>
      <c r="C19" s="60"/>
      <c r="D19" s="94"/>
      <c r="E19" s="97"/>
      <c r="F19" s="100"/>
      <c r="G19" s="39"/>
      <c r="H19" s="39"/>
      <c r="I19" s="40"/>
      <c r="J19" s="64"/>
      <c r="K19" s="66" t="str">
        <f>IF(I19="","",MROUND(I19/((G19/2)^2*PI()),5))</f>
        <v/>
      </c>
      <c r="L19" s="94"/>
      <c r="M19" s="54"/>
      <c r="AC19" s="4">
        <v>200</v>
      </c>
      <c r="AD19" s="4">
        <f t="shared" si="1"/>
        <v>52.045608662124792</v>
      </c>
      <c r="AE19" s="4">
        <f t="shared" si="2"/>
        <v>46.841047795912317</v>
      </c>
      <c r="AF19" s="4">
        <f t="shared" si="3"/>
        <v>57.250169528337274</v>
      </c>
      <c r="AH19" s="11"/>
      <c r="AL19" s="13"/>
    </row>
    <row r="20" spans="2:38" ht="12" customHeight="1" x14ac:dyDescent="0.2">
      <c r="B20" s="92"/>
      <c r="C20" s="61"/>
      <c r="D20" s="95"/>
      <c r="E20" s="98"/>
      <c r="F20" s="101"/>
      <c r="G20" s="41"/>
      <c r="H20" s="41"/>
      <c r="I20" s="38"/>
      <c r="J20" s="38"/>
      <c r="K20" s="67" t="str">
        <f t="shared" si="0"/>
        <v/>
      </c>
      <c r="L20" s="95"/>
      <c r="M20" s="55" t="str">
        <f>IF(Y26&gt;0,IF(Y26&lt;Z26,"FAIL",IF(Y26&gt;AA26,"ACCEPTABLE","PASS")),"")</f>
        <v/>
      </c>
      <c r="AC20" s="4">
        <v>300</v>
      </c>
      <c r="AD20" s="4">
        <f t="shared" si="1"/>
        <v>131.85582611244126</v>
      </c>
      <c r="AE20" s="4">
        <f t="shared" si="2"/>
        <v>118.67024350119713</v>
      </c>
      <c r="AF20" s="4">
        <f t="shared" si="3"/>
        <v>145.04140872368541</v>
      </c>
      <c r="AH20" s="11"/>
      <c r="AL20" s="13"/>
    </row>
    <row r="21" spans="2:38" ht="12" customHeight="1" thickBot="1" x14ac:dyDescent="0.25">
      <c r="B21" s="93"/>
      <c r="C21" s="62"/>
      <c r="D21" s="96"/>
      <c r="E21" s="99"/>
      <c r="F21" s="102"/>
      <c r="G21" s="42"/>
      <c r="H21" s="42"/>
      <c r="I21" s="43"/>
      <c r="J21" s="65"/>
      <c r="K21" s="21" t="str">
        <f t="shared" si="0"/>
        <v/>
      </c>
      <c r="L21" s="96"/>
      <c r="M21" s="56"/>
      <c r="AC21" s="4">
        <v>400</v>
      </c>
      <c r="AD21" s="4">
        <f t="shared" si="1"/>
        <v>230.9702882002733</v>
      </c>
      <c r="AE21" s="4">
        <f t="shared" si="2"/>
        <v>207.87325938024597</v>
      </c>
      <c r="AF21" s="4">
        <f t="shared" si="3"/>
        <v>254.06731702030066</v>
      </c>
      <c r="AH21" s="11"/>
      <c r="AL21" s="13"/>
    </row>
    <row r="22" spans="2:38" ht="12" customHeight="1" x14ac:dyDescent="0.2">
      <c r="B22" s="74"/>
      <c r="C22" s="46"/>
      <c r="D22" s="46"/>
      <c r="E22" s="46"/>
      <c r="F22" s="46"/>
      <c r="G22" s="47"/>
      <c r="H22" s="47"/>
      <c r="I22" s="46"/>
      <c r="J22" s="46"/>
      <c r="K22" s="46"/>
      <c r="L22" s="46"/>
      <c r="M22" s="48"/>
      <c r="AC22" s="4">
        <v>500</v>
      </c>
      <c r="AD22" s="4">
        <f t="shared" si="1"/>
        <v>339.71347220032459</v>
      </c>
      <c r="AE22" s="4">
        <f t="shared" si="2"/>
        <v>305.74212498029215</v>
      </c>
      <c r="AF22" s="4">
        <f t="shared" si="3"/>
        <v>373.68481942035709</v>
      </c>
      <c r="AH22" s="11"/>
      <c r="AL22" s="13"/>
    </row>
    <row r="23" spans="2:38" ht="12" customHeight="1" thickBot="1" x14ac:dyDescent="0.25">
      <c r="B23" s="74"/>
      <c r="C23" s="46"/>
      <c r="D23" s="46"/>
      <c r="E23" s="46"/>
      <c r="F23" s="46"/>
      <c r="G23" s="47"/>
      <c r="H23" s="47"/>
      <c r="I23" s="46"/>
      <c r="J23" s="46"/>
      <c r="K23" s="46"/>
      <c r="L23" s="46"/>
      <c r="M23" s="48"/>
      <c r="AC23" s="4">
        <v>600</v>
      </c>
      <c r="AD23" s="4">
        <f t="shared" si="1"/>
        <v>452.51287769797801</v>
      </c>
      <c r="AE23" s="4">
        <f t="shared" si="2"/>
        <v>407.26158992818023</v>
      </c>
      <c r="AF23" s="4">
        <f t="shared" si="3"/>
        <v>497.76416546777585</v>
      </c>
      <c r="AH23" s="11"/>
      <c r="AL23" s="13"/>
    </row>
    <row r="24" spans="2:38" ht="12" customHeight="1" x14ac:dyDescent="0.2">
      <c r="B24" s="74"/>
      <c r="C24" s="46"/>
      <c r="D24" s="46"/>
      <c r="E24" s="46"/>
      <c r="F24" s="46"/>
      <c r="G24" s="47"/>
      <c r="H24" s="47"/>
      <c r="I24" s="46"/>
      <c r="J24" s="46"/>
      <c r="K24" s="46"/>
      <c r="L24" s="46"/>
      <c r="M24" s="48"/>
      <c r="W24" s="8" t="s">
        <v>10</v>
      </c>
      <c r="X24" s="9" t="s">
        <v>6</v>
      </c>
      <c r="Y24" s="9" t="s">
        <v>5</v>
      </c>
      <c r="Z24" s="9" t="s">
        <v>7</v>
      </c>
      <c r="AA24" s="10" t="s">
        <v>8</v>
      </c>
      <c r="AC24" s="4">
        <v>700</v>
      </c>
      <c r="AD24" s="4">
        <f t="shared" si="1"/>
        <v>566.16941948422448</v>
      </c>
      <c r="AE24" s="4">
        <f t="shared" si="2"/>
        <v>509.55247753580204</v>
      </c>
      <c r="AF24" s="4">
        <f t="shared" si="3"/>
        <v>622.78636143264703</v>
      </c>
      <c r="AH24" s="11"/>
      <c r="AL24" s="13"/>
    </row>
    <row r="25" spans="2:38" ht="12" customHeight="1" x14ac:dyDescent="0.2">
      <c r="B25" s="74"/>
      <c r="C25" s="46"/>
      <c r="D25" s="46"/>
      <c r="E25" s="46"/>
      <c r="F25" s="46"/>
      <c r="G25" s="47"/>
      <c r="H25" s="47"/>
      <c r="I25" s="46"/>
      <c r="J25" s="46"/>
      <c r="K25" s="46"/>
      <c r="L25" s="46"/>
      <c r="M25" s="48"/>
      <c r="W25" s="11">
        <v>1</v>
      </c>
      <c r="X25" s="4">
        <f>IF(ISNUMBER(AVERAGE(L16:L16)),MROUND(AVERAGE(L16:L16),5),-100)</f>
        <v>3050</v>
      </c>
      <c r="Y25" s="4">
        <f>IF(ISNUMBER(AVERAGE(K16:K18)),AVERAGE(K16:K18),-1)</f>
        <v>2681.6666666666665</v>
      </c>
      <c r="Z25" s="4">
        <f>IF(AND(Y25&gt;0,X25&gt;0),0.9*$AJ$35*EXP(-(($AJ$36/X25)^$AJ$37)),"")</f>
        <v>2266.0281725277191</v>
      </c>
      <c r="AA25" s="13">
        <f>IF(AND(Y25&gt;0,X25&gt;0),1.1*$AJ$35*EXP(-(($AJ$36/X25)^$AJ$37)),"")</f>
        <v>2769.5899886449902</v>
      </c>
      <c r="AC25" s="4">
        <v>800</v>
      </c>
      <c r="AD25" s="4">
        <f t="shared" si="1"/>
        <v>678.83465594642041</v>
      </c>
      <c r="AE25" s="4">
        <f t="shared" si="2"/>
        <v>610.95119035177834</v>
      </c>
      <c r="AF25" s="4">
        <f t="shared" si="3"/>
        <v>746.71812154106249</v>
      </c>
      <c r="AH25" s="11"/>
      <c r="AL25" s="13"/>
    </row>
    <row r="26" spans="2:38" ht="12" customHeight="1" x14ac:dyDescent="0.2">
      <c r="B26" s="74"/>
      <c r="C26" s="46"/>
      <c r="D26" s="46"/>
      <c r="E26" s="46"/>
      <c r="F26" s="46"/>
      <c r="G26" s="47"/>
      <c r="H26" s="47"/>
      <c r="I26" s="46"/>
      <c r="J26" s="46"/>
      <c r="K26" s="46"/>
      <c r="L26" s="46"/>
      <c r="M26" s="48"/>
      <c r="W26" s="11">
        <v>2</v>
      </c>
      <c r="X26" s="4">
        <f>IF(ISNUMBER(AVERAGE(L19:L19)),MROUND(AVERAGE(L19:L19),5),-100)</f>
        <v>-100</v>
      </c>
      <c r="Y26" s="4">
        <f>IF(ISNUMBER(AVERAGE(K19:K21)),AVERAGE(K19:K21),-1)</f>
        <v>-1</v>
      </c>
      <c r="Z26" s="4" t="str">
        <f t="shared" ref="Z26:Z30" si="4">IF(AND(Y26&gt;0,X26&gt;0),0.9*$AJ$35*EXP(-(($AJ$36/X26)^$AJ$37)),"")</f>
        <v/>
      </c>
      <c r="AA26" s="13" t="str">
        <f t="shared" ref="AA26:AA30" si="5">IF(AND(Y26&gt;0,X26&gt;0),1.1*$AJ$35*EXP(-(($AJ$36/X26)^$AJ$37)),"")</f>
        <v/>
      </c>
      <c r="AC26" s="4">
        <v>900</v>
      </c>
      <c r="AD26" s="4">
        <f t="shared" si="1"/>
        <v>789.44413709053981</v>
      </c>
      <c r="AE26" s="4">
        <f t="shared" si="2"/>
        <v>710.49972338148586</v>
      </c>
      <c r="AF26" s="4">
        <f t="shared" si="3"/>
        <v>868.38855079959387</v>
      </c>
      <c r="AH26" s="11"/>
      <c r="AL26" s="13"/>
    </row>
    <row r="27" spans="2:38" ht="12" customHeight="1" x14ac:dyDescent="0.2">
      <c r="B27" s="74"/>
      <c r="C27" s="46"/>
      <c r="D27" s="46"/>
      <c r="E27" s="46"/>
      <c r="F27" s="46"/>
      <c r="G27" s="47"/>
      <c r="H27" s="47"/>
      <c r="I27" s="46"/>
      <c r="J27" s="46"/>
      <c r="K27" s="46"/>
      <c r="L27" s="46"/>
      <c r="M27" s="48"/>
      <c r="W27" s="11">
        <v>3</v>
      </c>
      <c r="X27" s="4">
        <f>IF(ISNUMBER(AVERAGE(L23:L23)),MROUND(AVERAGE(L23:L23),5),-100)</f>
        <v>-100</v>
      </c>
      <c r="Y27" s="4">
        <f>IF(ISNUMBER(AVERAGE(K22:K24)),AVERAGE(K22:K24),-1)</f>
        <v>-1</v>
      </c>
      <c r="Z27" s="4" t="str">
        <f t="shared" si="4"/>
        <v/>
      </c>
      <c r="AA27" s="13" t="str">
        <f t="shared" si="5"/>
        <v/>
      </c>
      <c r="AC27" s="4">
        <v>1000</v>
      </c>
      <c r="AD27" s="4">
        <f t="shared" si="1"/>
        <v>897.39943111583545</v>
      </c>
      <c r="AE27" s="4">
        <f t="shared" si="2"/>
        <v>807.6594880042519</v>
      </c>
      <c r="AF27" s="4">
        <f t="shared" si="3"/>
        <v>987.13937422741913</v>
      </c>
      <c r="AH27" s="11"/>
      <c r="AL27" s="13"/>
    </row>
    <row r="28" spans="2:38" ht="12" customHeight="1" x14ac:dyDescent="0.2">
      <c r="B28" s="74"/>
      <c r="C28" s="46"/>
      <c r="D28" s="46"/>
      <c r="E28" s="46"/>
      <c r="F28" s="46"/>
      <c r="G28" s="47"/>
      <c r="H28" s="47"/>
      <c r="I28" s="46"/>
      <c r="J28" s="46"/>
      <c r="K28" s="46"/>
      <c r="L28" s="46"/>
      <c r="M28" s="48"/>
      <c r="W28" s="11">
        <v>4</v>
      </c>
      <c r="X28" s="4">
        <f>IF(ISNUMBER(AVERAGE(L26:L26)),MROUND(AVERAGE(L26:L26),5),-100)</f>
        <v>-100</v>
      </c>
      <c r="Y28" s="4">
        <f>IF(ISNUMBER(AVERAGE(K25:K27)),AVERAGE(K25:K27),-1)</f>
        <v>-1</v>
      </c>
      <c r="Z28" s="4" t="str">
        <f t="shared" si="4"/>
        <v/>
      </c>
      <c r="AA28" s="13" t="str">
        <f t="shared" si="5"/>
        <v/>
      </c>
      <c r="AC28" s="4">
        <v>1100</v>
      </c>
      <c r="AD28" s="4">
        <f t="shared" si="1"/>
        <v>1002.3847530258849</v>
      </c>
      <c r="AE28" s="4">
        <f t="shared" si="2"/>
        <v>902.14627772329652</v>
      </c>
      <c r="AF28" s="4">
        <f t="shared" si="3"/>
        <v>1102.6232283284735</v>
      </c>
      <c r="AH28" s="11"/>
      <c r="AL28" s="13"/>
    </row>
    <row r="29" spans="2:38" ht="12" customHeight="1" x14ac:dyDescent="0.2">
      <c r="B29" s="74"/>
      <c r="C29" s="46"/>
      <c r="D29" s="46"/>
      <c r="E29" s="46"/>
      <c r="F29" s="46"/>
      <c r="G29" s="47"/>
      <c r="H29" s="47"/>
      <c r="I29" s="46"/>
      <c r="J29" s="46"/>
      <c r="K29" s="46"/>
      <c r="L29" s="46"/>
      <c r="M29" s="48"/>
      <c r="W29" s="11">
        <v>5</v>
      </c>
      <c r="X29" s="4">
        <f>IF(ISNUMBER(AVERAGE(L29:L29)),MROUND(AVERAGE(L29:L29),5),-100)</f>
        <v>-100</v>
      </c>
      <c r="Y29" s="4">
        <f>IF(ISNUMBER(AVERAGE(K28:K30)),AVERAGE(K28:K30),-1)</f>
        <v>-1</v>
      </c>
      <c r="Z29" s="4" t="str">
        <f t="shared" si="4"/>
        <v/>
      </c>
      <c r="AA29" s="13" t="str">
        <f t="shared" si="5"/>
        <v/>
      </c>
      <c r="AC29" s="4">
        <v>1200</v>
      </c>
      <c r="AD29" s="4">
        <f t="shared" si="1"/>
        <v>1104.2582024310761</v>
      </c>
      <c r="AE29" s="4">
        <f t="shared" si="2"/>
        <v>993.83238218796851</v>
      </c>
      <c r="AF29" s="4">
        <f t="shared" si="3"/>
        <v>1214.6840226741838</v>
      </c>
      <c r="AH29" s="11"/>
      <c r="AL29" s="13"/>
    </row>
    <row r="30" spans="2:38" ht="12" customHeight="1" thickBot="1" x14ac:dyDescent="0.25">
      <c r="B30" s="74"/>
      <c r="C30" s="46"/>
      <c r="D30" s="46"/>
      <c r="E30" s="46"/>
      <c r="F30" s="46"/>
      <c r="G30" s="47"/>
      <c r="H30" s="47"/>
      <c r="I30" s="46"/>
      <c r="J30" s="46"/>
      <c r="K30" s="46"/>
      <c r="L30" s="46"/>
      <c r="M30" s="48"/>
      <c r="W30" s="14">
        <v>6</v>
      </c>
      <c r="X30" s="5">
        <f>IF(ISNUMBER(AVERAGE(L32:L32)),MROUND(AVERAGE(L32:L32),5),-100)</f>
        <v>-100</v>
      </c>
      <c r="Y30" s="5">
        <f>IF(ISNUMBER(AVERAGE(K31:K33)),AVERAGE(K31:K33),-1)</f>
        <v>-1</v>
      </c>
      <c r="Z30" s="5" t="str">
        <f t="shared" si="4"/>
        <v/>
      </c>
      <c r="AA30" s="15" t="str">
        <f t="shared" si="5"/>
        <v/>
      </c>
      <c r="AC30" s="4">
        <v>1300</v>
      </c>
      <c r="AD30" s="4">
        <f t="shared" si="1"/>
        <v>1202.9856078639391</v>
      </c>
      <c r="AE30" s="4">
        <f t="shared" si="2"/>
        <v>1082.6870470775452</v>
      </c>
      <c r="AF30" s="4">
        <f t="shared" si="3"/>
        <v>1323.2841686503332</v>
      </c>
      <c r="AH30" s="11"/>
      <c r="AL30" s="13"/>
    </row>
    <row r="31" spans="2:38" ht="12" customHeight="1" x14ac:dyDescent="0.2">
      <c r="B31" s="74"/>
      <c r="C31" s="46"/>
      <c r="D31" s="46"/>
      <c r="E31" s="46"/>
      <c r="F31" s="46"/>
      <c r="G31" s="47"/>
      <c r="H31" s="47"/>
      <c r="I31" s="46"/>
      <c r="J31" s="46"/>
      <c r="K31" s="46"/>
      <c r="L31" s="46"/>
      <c r="M31" s="48"/>
      <c r="AC31" s="4">
        <v>1400</v>
      </c>
      <c r="AD31" s="4">
        <f t="shared" si="1"/>
        <v>1298.5994201547921</v>
      </c>
      <c r="AE31" s="4">
        <f t="shared" si="2"/>
        <v>1168.739478139313</v>
      </c>
      <c r="AF31" s="4">
        <f t="shared" si="3"/>
        <v>1428.4593621702716</v>
      </c>
      <c r="AH31" s="11"/>
      <c r="AL31" s="13"/>
    </row>
    <row r="32" spans="2:38" ht="12" customHeight="1" thickBot="1" x14ac:dyDescent="0.25">
      <c r="B32" s="74"/>
      <c r="C32" s="46"/>
      <c r="D32" s="46"/>
      <c r="E32" s="46"/>
      <c r="F32" s="46"/>
      <c r="G32" s="47"/>
      <c r="H32" s="47"/>
      <c r="I32" s="46"/>
      <c r="J32" s="46"/>
      <c r="K32" s="46"/>
      <c r="L32" s="46"/>
      <c r="M32" s="48"/>
      <c r="AC32" s="4">
        <v>1500</v>
      </c>
      <c r="AD32" s="4">
        <f t="shared" si="1"/>
        <v>1391.1727266215246</v>
      </c>
      <c r="AE32" s="4">
        <f t="shared" si="2"/>
        <v>1252.0554539593722</v>
      </c>
      <c r="AF32" s="4">
        <f t="shared" si="3"/>
        <v>1530.2899992836772</v>
      </c>
      <c r="AH32" s="14"/>
      <c r="AI32" s="5"/>
      <c r="AJ32" s="5"/>
      <c r="AK32" s="5"/>
      <c r="AL32" s="15"/>
    </row>
    <row r="33" spans="2:37" ht="12" customHeight="1" x14ac:dyDescent="0.2">
      <c r="B33" s="74"/>
      <c r="C33" s="46"/>
      <c r="D33" s="46"/>
      <c r="E33" s="46"/>
      <c r="F33" s="46"/>
      <c r="G33" s="47"/>
      <c r="H33" s="47"/>
      <c r="I33" s="46"/>
      <c r="J33" s="46"/>
      <c r="K33" s="46"/>
      <c r="L33" s="46"/>
      <c r="M33" s="48"/>
      <c r="W33" s="8" t="s">
        <v>11</v>
      </c>
      <c r="X33" s="10"/>
      <c r="AC33" s="4">
        <v>1600</v>
      </c>
      <c r="AD33" s="4">
        <f t="shared" si="1"/>
        <v>1480.8026076436802</v>
      </c>
      <c r="AE33" s="4">
        <f t="shared" si="2"/>
        <v>1332.7223468793122</v>
      </c>
      <c r="AF33" s="4">
        <f t="shared" si="3"/>
        <v>1628.8828684080484</v>
      </c>
    </row>
    <row r="34" spans="2:37" ht="12" customHeight="1" thickBo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W34" s="11">
        <f>J12</f>
        <v>3020</v>
      </c>
      <c r="X34" s="13">
        <v>0</v>
      </c>
      <c r="AC34" s="4">
        <v>1700</v>
      </c>
      <c r="AD34" s="4">
        <f t="shared" si="1"/>
        <v>1567.5993826845265</v>
      </c>
      <c r="AE34" s="4">
        <f t="shared" si="2"/>
        <v>1410.839444416074</v>
      </c>
      <c r="AF34" s="4">
        <f t="shared" si="3"/>
        <v>1724.3593209529793</v>
      </c>
    </row>
    <row r="35" spans="2:37" ht="12" customHeight="1" thickBot="1" x14ac:dyDescent="0.25">
      <c r="B35" s="3"/>
      <c r="C35" s="23"/>
      <c r="D35" s="23"/>
      <c r="E35" s="23"/>
      <c r="F35" s="23"/>
      <c r="G35" s="23"/>
      <c r="H35" s="23"/>
      <c r="I35" s="3"/>
      <c r="J35" s="3"/>
      <c r="K35" s="3"/>
      <c r="L35" s="3"/>
      <c r="M35" s="3"/>
      <c r="W35" s="14">
        <f>J12</f>
        <v>3020</v>
      </c>
      <c r="X35" s="15">
        <v>10000</v>
      </c>
      <c r="AC35" s="4">
        <v>1800</v>
      </c>
      <c r="AD35" s="4">
        <f t="shared" si="1"/>
        <v>1651.6796331267142</v>
      </c>
      <c r="AE35" s="4">
        <f t="shared" si="2"/>
        <v>1486.5116698140428</v>
      </c>
      <c r="AF35" s="4">
        <f t="shared" si="3"/>
        <v>1816.8475964393858</v>
      </c>
      <c r="AI35" s="68" t="s">
        <v>40</v>
      </c>
      <c r="AJ35" s="69">
        <f>F11</f>
        <v>11394.48</v>
      </c>
      <c r="AK35" s="6"/>
    </row>
    <row r="36" spans="2:37" ht="12" customHeight="1" thickBo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AC36" s="4">
        <v>1900</v>
      </c>
      <c r="AD36" s="4">
        <f t="shared" si="1"/>
        <v>1733.1616819426354</v>
      </c>
      <c r="AE36" s="4">
        <f t="shared" si="2"/>
        <v>1559.8455137483718</v>
      </c>
      <c r="AF36" s="4">
        <f t="shared" si="3"/>
        <v>1906.477850136899</v>
      </c>
      <c r="AI36" s="68" t="s">
        <v>41</v>
      </c>
      <c r="AJ36" s="70">
        <f>F12</f>
        <v>7368.65</v>
      </c>
      <c r="AK36" s="6"/>
    </row>
    <row r="37" spans="2:37" ht="12" customHeight="1" thickBot="1" x14ac:dyDescent="0.25">
      <c r="B37" s="3"/>
      <c r="C37" s="1"/>
      <c r="D37" s="3"/>
      <c r="E37" s="3"/>
      <c r="F37" s="3"/>
      <c r="G37" s="3"/>
      <c r="H37" s="3"/>
      <c r="I37" s="3"/>
      <c r="J37" s="3"/>
      <c r="K37" s="17"/>
      <c r="L37" s="3"/>
      <c r="M37" s="3"/>
      <c r="AC37" s="4">
        <v>2000</v>
      </c>
      <c r="AD37" s="4">
        <f t="shared" si="1"/>
        <v>1812.1626900773106</v>
      </c>
      <c r="AE37" s="4">
        <f t="shared" si="2"/>
        <v>1630.9464210695796</v>
      </c>
      <c r="AF37" s="4">
        <f t="shared" si="3"/>
        <v>1993.3789590850417</v>
      </c>
      <c r="AI37" s="68" t="s">
        <v>42</v>
      </c>
      <c r="AJ37" s="70">
        <f>F13</f>
        <v>0.46700000000000003</v>
      </c>
      <c r="AK37" s="6"/>
    </row>
    <row r="38" spans="2:37" ht="12" customHeight="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AC38" s="4">
        <v>2100</v>
      </c>
      <c r="AD38" s="4">
        <f t="shared" si="1"/>
        <v>1888.7968260950629</v>
      </c>
      <c r="AE38" s="4">
        <f t="shared" si="2"/>
        <v>1699.9171434855566</v>
      </c>
      <c r="AF38" s="4">
        <f t="shared" si="3"/>
        <v>2077.6765087045692</v>
      </c>
    </row>
    <row r="39" spans="2:37" ht="12" customHeight="1" x14ac:dyDescent="0.2">
      <c r="B39" s="3"/>
      <c r="C39" s="1"/>
      <c r="D39" s="3"/>
      <c r="E39" s="3"/>
      <c r="F39" s="3"/>
      <c r="G39" s="3"/>
      <c r="H39" s="24"/>
      <c r="I39" s="3"/>
      <c r="J39" s="3"/>
      <c r="K39" s="3"/>
      <c r="L39" s="3"/>
      <c r="M39" s="3"/>
      <c r="AC39" s="4">
        <v>2200</v>
      </c>
      <c r="AD39" s="4">
        <f t="shared" si="1"/>
        <v>1963.1741525605257</v>
      </c>
      <c r="AE39" s="4">
        <f t="shared" si="2"/>
        <v>1766.8567373044732</v>
      </c>
      <c r="AF39" s="4">
        <f t="shared" si="3"/>
        <v>2159.4915678165785</v>
      </c>
      <c r="AI39" s="6" t="s">
        <v>43</v>
      </c>
      <c r="AJ39" s="4">
        <f>J12</f>
        <v>3020</v>
      </c>
    </row>
    <row r="40" spans="2:37" ht="12" customHeight="1" x14ac:dyDescent="0.2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AC40" s="4">
        <v>2300</v>
      </c>
      <c r="AD40" s="4">
        <f t="shared" si="1"/>
        <v>2035.3999924044699</v>
      </c>
      <c r="AE40" s="4">
        <f t="shared" si="2"/>
        <v>1831.8599931640229</v>
      </c>
      <c r="AF40" s="4">
        <f t="shared" si="3"/>
        <v>2238.939991644917</v>
      </c>
    </row>
    <row r="41" spans="2:37" ht="12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AC41" s="4">
        <v>2400</v>
      </c>
      <c r="AD41" s="4">
        <f t="shared" si="1"/>
        <v>2105.5746164517018</v>
      </c>
      <c r="AE41" s="4">
        <f t="shared" si="2"/>
        <v>1895.0171548065316</v>
      </c>
      <c r="AF41" s="4">
        <f t="shared" si="3"/>
        <v>2316.1320780968722</v>
      </c>
    </row>
    <row r="42" spans="2:37" ht="12" customHeight="1" x14ac:dyDescent="0.2">
      <c r="B42" s="3"/>
      <c r="C42" s="3"/>
      <c r="D42" s="17"/>
      <c r="E42" s="17"/>
      <c r="F42" s="17"/>
      <c r="G42" s="17"/>
      <c r="H42" s="17"/>
      <c r="I42" s="3"/>
      <c r="J42" s="3"/>
      <c r="K42" s="3"/>
      <c r="L42" s="3"/>
      <c r="M42" s="3"/>
      <c r="AC42" s="4">
        <v>2500</v>
      </c>
      <c r="AD42" s="4">
        <f t="shared" si="1"/>
        <v>2173.79314467425</v>
      </c>
      <c r="AE42" s="4">
        <f t="shared" si="2"/>
        <v>1956.413830206825</v>
      </c>
      <c r="AF42" s="4">
        <f t="shared" si="3"/>
        <v>2391.1724591416751</v>
      </c>
    </row>
    <row r="43" spans="2:37" ht="12" customHeight="1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AC43" s="4">
        <v>2600</v>
      </c>
      <c r="AD43" s="4">
        <f t="shared" si="1"/>
        <v>2240.1455880247263</v>
      </c>
      <c r="AE43" s="4">
        <f t="shared" si="2"/>
        <v>2016.1310292222538</v>
      </c>
      <c r="AF43" s="4">
        <f t="shared" si="3"/>
        <v>2464.1601468271992</v>
      </c>
    </row>
    <row r="44" spans="2:37" ht="12" customHeight="1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AC44" s="4">
        <v>2700</v>
      </c>
      <c r="AD44" s="4">
        <f t="shared" si="1"/>
        <v>2304.7169808303529</v>
      </c>
      <c r="AE44" s="4">
        <f t="shared" si="2"/>
        <v>2074.2452827473176</v>
      </c>
      <c r="AF44" s="4">
        <f t="shared" si="3"/>
        <v>2535.1886789133882</v>
      </c>
    </row>
    <row r="45" spans="2:37" ht="12" customHeight="1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AC45" s="4">
        <v>2800</v>
      </c>
      <c r="AD45" s="4">
        <f t="shared" si="1"/>
        <v>2367.5875694664805</v>
      </c>
      <c r="AE45" s="4">
        <f t="shared" si="2"/>
        <v>2130.8288125198324</v>
      </c>
      <c r="AF45" s="4">
        <f t="shared" si="3"/>
        <v>2604.3463264131287</v>
      </c>
    </row>
    <row r="46" spans="2:37" ht="12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AC46" s="4">
        <v>2900</v>
      </c>
      <c r="AD46" s="4">
        <f t="shared" si="1"/>
        <v>2428.8330338227292</v>
      </c>
      <c r="AE46" s="4">
        <f t="shared" si="2"/>
        <v>2185.9497304404563</v>
      </c>
      <c r="AF46" s="4">
        <f t="shared" si="3"/>
        <v>2671.7163372050022</v>
      </c>
    </row>
    <row r="47" spans="2:37" ht="12" customHeight="1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AC47" s="4">
        <v>3000</v>
      </c>
      <c r="AD47" s="4">
        <f t="shared" si="1"/>
        <v>2488.5247255260365</v>
      </c>
      <c r="AE47" s="4">
        <f t="shared" si="2"/>
        <v>2239.6722529734329</v>
      </c>
      <c r="AF47" s="4">
        <f t="shared" si="3"/>
        <v>2737.3771980786405</v>
      </c>
    </row>
    <row r="48" spans="2:37" ht="12" customHeight="1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AC48" s="4">
        <v>3100</v>
      </c>
      <c r="AD48" s="4">
        <f t="shared" si="1"/>
        <v>2546.7299120542534</v>
      </c>
      <c r="AE48" s="4">
        <f t="shared" si="2"/>
        <v>2292.0569208488282</v>
      </c>
      <c r="AF48" s="4">
        <f t="shared" si="3"/>
        <v>2801.4029032596791</v>
      </c>
    </row>
    <row r="49" spans="2:32" ht="12" customHeight="1" x14ac:dyDescent="0.2">
      <c r="B49" s="3"/>
      <c r="C49" s="3"/>
      <c r="D49" s="3"/>
      <c r="E49" s="3"/>
      <c r="F49" s="3"/>
      <c r="G49" s="3"/>
      <c r="H49" s="3"/>
      <c r="I49" s="3"/>
      <c r="J49" s="3"/>
      <c r="K49" s="25"/>
      <c r="L49" s="26"/>
      <c r="M49" s="3"/>
      <c r="AC49" s="4">
        <v>3200</v>
      </c>
      <c r="AD49" s="4">
        <f t="shared" si="1"/>
        <v>2603.5120194729925</v>
      </c>
      <c r="AE49" s="4">
        <f t="shared" si="2"/>
        <v>2343.1608175256933</v>
      </c>
      <c r="AF49" s="4">
        <f t="shared" si="3"/>
        <v>2863.8632214202921</v>
      </c>
    </row>
    <row r="50" spans="2:32" ht="12" customHeight="1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AC50" s="4">
        <v>3300</v>
      </c>
      <c r="AD50" s="4">
        <f t="shared" si="1"/>
        <v>2658.9308690391344</v>
      </c>
      <c r="AE50" s="4">
        <f t="shared" si="2"/>
        <v>2393.0377821352213</v>
      </c>
      <c r="AF50" s="4">
        <f t="shared" si="3"/>
        <v>2924.8239559430481</v>
      </c>
    </row>
    <row r="51" spans="2:32" ht="12" customHeight="1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AC51" s="4">
        <v>3400</v>
      </c>
      <c r="AD51" s="4">
        <f t="shared" si="1"/>
        <v>2713.0429046659065</v>
      </c>
      <c r="AE51" s="4">
        <f t="shared" si="2"/>
        <v>2441.7386141993161</v>
      </c>
      <c r="AF51" s="4">
        <f t="shared" si="3"/>
        <v>2984.3471951324973</v>
      </c>
    </row>
    <row r="52" spans="2:32" ht="12" customHeight="1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AC52" s="4">
        <v>3500</v>
      </c>
      <c r="AD52" s="4">
        <f t="shared" si="1"/>
        <v>2765.9014094637496</v>
      </c>
      <c r="AE52" s="4">
        <f t="shared" si="2"/>
        <v>2489.3112685173746</v>
      </c>
      <c r="AF52" s="4">
        <f t="shared" si="3"/>
        <v>3042.491550410125</v>
      </c>
    </row>
    <row r="53" spans="2:32" ht="12" customHeight="1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AC53" s="4">
        <v>3600</v>
      </c>
      <c r="AD53" s="4">
        <f t="shared" si="1"/>
        <v>2817.5567104157799</v>
      </c>
      <c r="AE53" s="4">
        <f t="shared" si="2"/>
        <v>2535.801039374202</v>
      </c>
      <c r="AF53" s="4">
        <f t="shared" si="3"/>
        <v>3099.3123814573582</v>
      </c>
    </row>
    <row r="54" spans="2:32" ht="12" customHeight="1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AC54" s="4">
        <v>3700</v>
      </c>
      <c r="AD54" s="4">
        <f t="shared" si="1"/>
        <v>2868.0563708266291</v>
      </c>
      <c r="AE54" s="4">
        <f t="shared" si="2"/>
        <v>2581.2507337439661</v>
      </c>
      <c r="AF54" s="4">
        <f t="shared" si="3"/>
        <v>3154.8620079092921</v>
      </c>
    </row>
    <row r="55" spans="2:32" ht="12" customHeight="1" thickBot="1" x14ac:dyDescent="0.25">
      <c r="B55" s="3"/>
      <c r="C55" s="3"/>
      <c r="D55" s="3"/>
      <c r="E55" s="3"/>
      <c r="F55" s="3"/>
      <c r="G55" s="3"/>
      <c r="H55" s="3"/>
      <c r="I55" s="3"/>
      <c r="J55" s="17"/>
      <c r="K55" s="3"/>
      <c r="L55" s="3"/>
      <c r="M55" s="3"/>
      <c r="AC55" s="4">
        <v>3800</v>
      </c>
      <c r="AD55" s="4">
        <f t="shared" si="1"/>
        <v>2917.4453705762535</v>
      </c>
      <c r="AE55" s="4">
        <f t="shared" si="2"/>
        <v>2625.7008335186283</v>
      </c>
      <c r="AF55" s="4">
        <f t="shared" si="3"/>
        <v>3209.1899076338791</v>
      </c>
    </row>
    <row r="56" spans="2:32" ht="15" customHeight="1" thickBot="1" x14ac:dyDescent="0.25">
      <c r="B56" s="33" t="s">
        <v>38</v>
      </c>
      <c r="C56" s="34"/>
      <c r="D56" s="34"/>
      <c r="E56" s="34"/>
      <c r="F56" s="58"/>
      <c r="G56" s="27"/>
      <c r="H56" s="27"/>
      <c r="I56" s="27"/>
      <c r="J56" s="27"/>
      <c r="K56" s="27"/>
      <c r="L56" s="27"/>
      <c r="M56" s="28"/>
      <c r="AC56" s="4">
        <v>3900</v>
      </c>
      <c r="AD56" s="4">
        <f t="shared" si="1"/>
        <v>2965.7662744706513</v>
      </c>
      <c r="AE56" s="4">
        <f t="shared" si="2"/>
        <v>2669.1896470235861</v>
      </c>
      <c r="AF56" s="4">
        <f t="shared" si="3"/>
        <v>3262.3429019177165</v>
      </c>
    </row>
    <row r="57" spans="2:32" ht="15" customHeight="1" x14ac:dyDescent="0.2">
      <c r="B57" s="80"/>
      <c r="C57" s="81"/>
      <c r="D57" s="81"/>
      <c r="E57" s="81"/>
      <c r="F57" s="82"/>
      <c r="G57" s="3" t="s">
        <v>29</v>
      </c>
      <c r="H57" s="3"/>
      <c r="I57" s="3"/>
      <c r="J57" s="3"/>
      <c r="K57" s="78"/>
      <c r="L57" s="78"/>
      <c r="M57" s="89"/>
      <c r="AC57" s="4">
        <v>4000</v>
      </c>
      <c r="AD57" s="4">
        <f t="shared" si="1"/>
        <v>3013.0593891481408</v>
      </c>
      <c r="AE57" s="4">
        <f t="shared" si="2"/>
        <v>2711.7534502333269</v>
      </c>
      <c r="AF57" s="4">
        <f t="shared" si="3"/>
        <v>3314.3653280629551</v>
      </c>
    </row>
    <row r="58" spans="2:32" ht="15" customHeight="1" x14ac:dyDescent="0.2">
      <c r="B58" s="83"/>
      <c r="C58" s="84"/>
      <c r="D58" s="84"/>
      <c r="E58" s="84"/>
      <c r="F58" s="85"/>
      <c r="G58" s="3"/>
      <c r="H58" s="3"/>
      <c r="I58" s="3"/>
      <c r="J58" s="3"/>
      <c r="K58" s="3"/>
      <c r="L58" s="3"/>
      <c r="M58" s="30"/>
      <c r="AC58" s="4">
        <v>5000</v>
      </c>
      <c r="AD58" s="4">
        <f t="shared" si="1"/>
        <v>3436.9786517713305</v>
      </c>
      <c r="AE58" s="4">
        <f t="shared" si="2"/>
        <v>3093.2807865941977</v>
      </c>
      <c r="AF58" s="4">
        <f t="shared" si="3"/>
        <v>3780.6765169484638</v>
      </c>
    </row>
    <row r="59" spans="2:32" ht="15" customHeight="1" x14ac:dyDescent="0.2">
      <c r="B59" s="83"/>
      <c r="C59" s="84"/>
      <c r="D59" s="84"/>
      <c r="E59" s="84"/>
      <c r="F59" s="85"/>
      <c r="G59" s="3"/>
      <c r="H59" s="3"/>
      <c r="I59" s="3"/>
      <c r="J59" s="3"/>
      <c r="K59" s="3"/>
      <c r="L59" s="3"/>
      <c r="M59" s="30"/>
      <c r="AC59" s="4">
        <v>10000</v>
      </c>
      <c r="AD59" s="4">
        <f t="shared" si="1"/>
        <v>4787.5896396822845</v>
      </c>
      <c r="AE59" s="4">
        <f t="shared" si="2"/>
        <v>4308.8306757140563</v>
      </c>
      <c r="AF59" s="4">
        <f t="shared" si="3"/>
        <v>5266.3486036505137</v>
      </c>
    </row>
    <row r="60" spans="2:32" ht="15" customHeight="1" x14ac:dyDescent="0.2">
      <c r="B60" s="83"/>
      <c r="C60" s="84"/>
      <c r="D60" s="84"/>
      <c r="E60" s="84"/>
      <c r="F60" s="85"/>
      <c r="G60" s="3" t="s">
        <v>9</v>
      </c>
      <c r="H60" s="3"/>
      <c r="I60" s="3"/>
      <c r="J60" s="3"/>
      <c r="K60" s="78"/>
      <c r="L60" s="78"/>
      <c r="M60" s="89"/>
      <c r="AC60" s="4">
        <v>15000</v>
      </c>
      <c r="AD60" s="4">
        <f t="shared" si="1"/>
        <v>5560.0466232078479</v>
      </c>
      <c r="AE60" s="4">
        <f t="shared" si="2"/>
        <v>5004.0419608870634</v>
      </c>
      <c r="AF60" s="4">
        <f t="shared" si="3"/>
        <v>6116.0512855286333</v>
      </c>
    </row>
    <row r="61" spans="2:32" ht="15" customHeight="1" thickBot="1" x14ac:dyDescent="0.25">
      <c r="B61" s="86"/>
      <c r="C61" s="87"/>
      <c r="D61" s="87"/>
      <c r="E61" s="87"/>
      <c r="F61" s="88"/>
      <c r="G61" s="16"/>
      <c r="H61" s="16"/>
      <c r="I61" s="16"/>
      <c r="J61" s="16"/>
      <c r="K61" s="16"/>
      <c r="L61" s="16"/>
      <c r="M61" s="29"/>
      <c r="AC61" s="4">
        <v>20000</v>
      </c>
      <c r="AD61" s="4">
        <f t="shared" si="1"/>
        <v>6084.892119620089</v>
      </c>
      <c r="AE61" s="4">
        <f t="shared" si="2"/>
        <v>5476.40290765808</v>
      </c>
      <c r="AF61" s="4">
        <f t="shared" si="3"/>
        <v>6693.381331582098</v>
      </c>
    </row>
    <row r="62" spans="2:32" x14ac:dyDescent="0.2">
      <c r="AD62" s="4" t="e">
        <f t="shared" si="1"/>
        <v>#DIV/0!</v>
      </c>
      <c r="AE62" s="4" t="e">
        <f t="shared" si="2"/>
        <v>#DIV/0!</v>
      </c>
      <c r="AF62" s="4" t="e">
        <f t="shared" si="3"/>
        <v>#DIV/0!</v>
      </c>
    </row>
    <row r="63" spans="2:32" x14ac:dyDescent="0.2">
      <c r="AD63" s="4" t="e">
        <f t="shared" si="1"/>
        <v>#DIV/0!</v>
      </c>
      <c r="AE63" s="4" t="e">
        <f t="shared" si="2"/>
        <v>#DIV/0!</v>
      </c>
      <c r="AF63" s="4" t="e">
        <f t="shared" si="3"/>
        <v>#DIV/0!</v>
      </c>
    </row>
    <row r="64" spans="2:32" x14ac:dyDescent="0.2">
      <c r="AD64" s="4" t="e">
        <f t="shared" si="1"/>
        <v>#DIV/0!</v>
      </c>
      <c r="AE64" s="4" t="e">
        <f t="shared" si="2"/>
        <v>#DIV/0!</v>
      </c>
      <c r="AF64" s="4" t="e">
        <f t="shared" si="3"/>
        <v>#DIV/0!</v>
      </c>
    </row>
    <row r="65" spans="30:32" x14ac:dyDescent="0.2">
      <c r="AD65" s="4" t="e">
        <f t="shared" si="1"/>
        <v>#DIV/0!</v>
      </c>
      <c r="AE65" s="4" t="e">
        <f t="shared" si="2"/>
        <v>#DIV/0!</v>
      </c>
      <c r="AF65" s="4" t="e">
        <f t="shared" si="3"/>
        <v>#DIV/0!</v>
      </c>
    </row>
    <row r="66" spans="30:32" x14ac:dyDescent="0.2">
      <c r="AD66" s="4" t="e">
        <f t="shared" si="1"/>
        <v>#DIV/0!</v>
      </c>
      <c r="AE66" s="4" t="e">
        <f t="shared" si="2"/>
        <v>#DIV/0!</v>
      </c>
      <c r="AF66" s="4" t="e">
        <f t="shared" si="3"/>
        <v>#DIV/0!</v>
      </c>
    </row>
    <row r="67" spans="30:32" x14ac:dyDescent="0.2">
      <c r="AD67" s="4" t="e">
        <f t="shared" si="1"/>
        <v>#DIV/0!</v>
      </c>
      <c r="AE67" s="4" t="e">
        <f t="shared" si="2"/>
        <v>#DIV/0!</v>
      </c>
      <c r="AF67" s="4" t="e">
        <f t="shared" si="3"/>
        <v>#DIV/0!</v>
      </c>
    </row>
    <row r="68" spans="30:32" x14ac:dyDescent="0.2">
      <c r="AD68" s="4" t="e">
        <f t="shared" si="1"/>
        <v>#DIV/0!</v>
      </c>
      <c r="AE68" s="4" t="e">
        <f t="shared" si="2"/>
        <v>#DIV/0!</v>
      </c>
      <c r="AF68" s="4" t="e">
        <f t="shared" si="3"/>
        <v>#DIV/0!</v>
      </c>
    </row>
    <row r="69" spans="30:32" x14ac:dyDescent="0.2">
      <c r="AD69" s="4" t="e">
        <f t="shared" si="1"/>
        <v>#DIV/0!</v>
      </c>
      <c r="AE69" s="4" t="e">
        <f t="shared" si="2"/>
        <v>#DIV/0!</v>
      </c>
      <c r="AF69" s="4" t="e">
        <f t="shared" si="3"/>
        <v>#DIV/0!</v>
      </c>
    </row>
    <row r="70" spans="30:32" x14ac:dyDescent="0.2">
      <c r="AD70" s="4" t="e">
        <f t="shared" si="1"/>
        <v>#DIV/0!</v>
      </c>
      <c r="AE70" s="4" t="e">
        <f t="shared" si="2"/>
        <v>#DIV/0!</v>
      </c>
      <c r="AF70" s="4" t="e">
        <f t="shared" si="3"/>
        <v>#DIV/0!</v>
      </c>
    </row>
    <row r="71" spans="30:32" x14ac:dyDescent="0.2">
      <c r="AD71" s="4" t="e">
        <f t="shared" si="1"/>
        <v>#DIV/0!</v>
      </c>
      <c r="AE71" s="4" t="e">
        <f t="shared" si="2"/>
        <v>#DIV/0!</v>
      </c>
      <c r="AF71" s="4" t="e">
        <f t="shared" si="3"/>
        <v>#DIV/0!</v>
      </c>
    </row>
    <row r="72" spans="30:32" x14ac:dyDescent="0.2">
      <c r="AD72" s="4" t="e">
        <f t="shared" si="1"/>
        <v>#DIV/0!</v>
      </c>
      <c r="AE72" s="4" t="e">
        <f t="shared" si="2"/>
        <v>#DIV/0!</v>
      </c>
      <c r="AF72" s="4" t="e">
        <f t="shared" si="3"/>
        <v>#DIV/0!</v>
      </c>
    </row>
    <row r="73" spans="30:32" x14ac:dyDescent="0.2">
      <c r="AD73" s="4" t="e">
        <f t="shared" si="1"/>
        <v>#DIV/0!</v>
      </c>
      <c r="AE73" s="4" t="e">
        <f t="shared" si="2"/>
        <v>#DIV/0!</v>
      </c>
      <c r="AF73" s="4" t="e">
        <f t="shared" si="3"/>
        <v>#DIV/0!</v>
      </c>
    </row>
  </sheetData>
  <sheetProtection selectLockedCells="1" selectUnlockedCells="1"/>
  <mergeCells count="26">
    <mergeCell ref="D9:F9"/>
    <mergeCell ref="I9:J9"/>
    <mergeCell ref="V9:X9"/>
    <mergeCell ref="D7:F7"/>
    <mergeCell ref="I7:J7"/>
    <mergeCell ref="D8:F8"/>
    <mergeCell ref="I8:J8"/>
    <mergeCell ref="U8:V8"/>
    <mergeCell ref="B22:B24"/>
    <mergeCell ref="AE14:AF14"/>
    <mergeCell ref="B16:B18"/>
    <mergeCell ref="D16:D18"/>
    <mergeCell ref="E16:E18"/>
    <mergeCell ref="F16:F18"/>
    <mergeCell ref="L16:L18"/>
    <mergeCell ref="B19:B21"/>
    <mergeCell ref="D19:D21"/>
    <mergeCell ref="E19:E21"/>
    <mergeCell ref="F19:F21"/>
    <mergeCell ref="L19:L21"/>
    <mergeCell ref="B25:B27"/>
    <mergeCell ref="B28:B30"/>
    <mergeCell ref="B31:B33"/>
    <mergeCell ref="B57:F61"/>
    <mergeCell ref="K57:M57"/>
    <mergeCell ref="K60:M60"/>
  </mergeCells>
  <dataValidations count="1">
    <dataValidation type="list" allowBlank="1" showInputMessage="1" showErrorMessage="1" sqref="J16:J21" xr:uid="{73908B78-7669-45E8-8562-376B1DF63828}">
      <formula1>$AE$5:$AE$10</formula1>
    </dataValidation>
  </dataValidations>
  <pageMargins left="0.5" right="0.5" top="0.5" bottom="0.5" header="0.5" footer="0.5"/>
  <pageSetup scale="89" orientation="portrait" blackAndWhite="1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A227ED-7787-4916-96D1-335C5CB177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A02ACCC-31FF-4452-946E-5B3885180C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92BCC8-6FFB-4004-A495-0BAF99237D8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CurveVerification</vt:lpstr>
      <vt:lpstr>EXAMPLE</vt:lpstr>
      <vt:lpstr>CurveVerification!Print_Area</vt:lpstr>
      <vt:lpstr>EXAMPLE!Print_Area</vt:lpstr>
    </vt:vector>
  </TitlesOfParts>
  <Company>Minnesota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W. James Wilde</dc:creator>
  <cp:lastModifiedBy>Lintner, Stephanie</cp:lastModifiedBy>
  <cp:lastPrinted>2014-02-28T21:35:37Z</cp:lastPrinted>
  <dcterms:created xsi:type="dcterms:W3CDTF">2010-03-08T18:06:25Z</dcterms:created>
  <dcterms:modified xsi:type="dcterms:W3CDTF">2024-06-10T17:28:59Z</dcterms:modified>
</cp:coreProperties>
</file>