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168" windowWidth="15384" windowHeight="9012"/>
  </bookViews>
  <sheets>
    <sheet name="Posting" sheetId="1" r:id="rId1"/>
    <sheet name="Wrksh" sheetId="3" r:id="rId2"/>
  </sheets>
  <externalReferences>
    <externalReference r:id="rId3"/>
  </externalReferences>
  <definedNames>
    <definedName name="_xlnm.Print_Area" localSheetId="0">Posting!$A$1:$F$27</definedName>
    <definedName name="_xlnm.Print_Area" localSheetId="1">Wrksh!$A$1:$K$81</definedName>
    <definedName name="_xlnm.Print_Titles" localSheetId="1">Wrksh!$1:$7</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7" i="3" l="1"/>
  <c r="I37" i="3" l="1"/>
  <c r="E37" i="3"/>
  <c r="I36" i="3"/>
  <c r="E36" i="3"/>
  <c r="F36" i="3" l="1"/>
  <c r="E35" i="3"/>
  <c r="I34" i="3"/>
  <c r="E34" i="3"/>
  <c r="I33" i="3"/>
  <c r="E33" i="3"/>
  <c r="I32" i="3"/>
  <c r="E32" i="3"/>
  <c r="I31" i="3"/>
  <c r="E31" i="3"/>
  <c r="I29" i="3"/>
  <c r="E29" i="3"/>
  <c r="I28" i="3"/>
  <c r="E28" i="3"/>
  <c r="I27" i="3"/>
  <c r="E27" i="3"/>
  <c r="D37" i="3"/>
  <c r="I30" i="3"/>
  <c r="E30" i="3"/>
  <c r="I26" i="3"/>
  <c r="E26" i="3"/>
  <c r="I25" i="3"/>
  <c r="E25" i="3"/>
  <c r="D25" i="3"/>
  <c r="I24" i="3"/>
  <c r="E24" i="3"/>
  <c r="I23" i="3"/>
  <c r="E23" i="3"/>
  <c r="I22" i="3"/>
  <c r="E22" i="3"/>
  <c r="I21" i="3"/>
  <c r="E21" i="3"/>
  <c r="I20" i="3"/>
  <c r="E20" i="3"/>
  <c r="I19" i="3"/>
  <c r="E19" i="3"/>
  <c r="I18" i="3"/>
  <c r="E18" i="3"/>
  <c r="I17" i="3"/>
  <c r="E17" i="3"/>
  <c r="I16" i="3"/>
  <c r="E16" i="3"/>
  <c r="I15" i="3"/>
  <c r="E15" i="3"/>
  <c r="I14" i="3"/>
  <c r="E14" i="3"/>
  <c r="I13" i="3"/>
  <c r="E13" i="3"/>
  <c r="I12" i="3"/>
  <c r="E11" i="3"/>
  <c r="E12" i="3"/>
  <c r="I11" i="3"/>
  <c r="E39" i="3" l="1"/>
  <c r="E53" i="3"/>
  <c r="F56" i="3" l="1"/>
  <c r="F55" i="3"/>
  <c r="F54" i="3"/>
  <c r="F53" i="3"/>
  <c r="F52" i="3"/>
  <c r="F51" i="3"/>
  <c r="F50" i="3"/>
  <c r="F49" i="3"/>
  <c r="F48" i="3"/>
  <c r="F47" i="3"/>
  <c r="F46" i="3"/>
  <c r="E57" i="3"/>
  <c r="D57" i="3"/>
  <c r="F57" i="3" l="1"/>
  <c r="F60" i="3" l="1"/>
  <c r="F19" i="3" l="1"/>
  <c r="H19" i="3" s="1"/>
  <c r="F35" i="3"/>
  <c r="F34" i="3"/>
  <c r="F33" i="3"/>
  <c r="F32" i="3"/>
  <c r="F31" i="3"/>
  <c r="F30" i="3"/>
  <c r="F29" i="3"/>
  <c r="F28" i="3"/>
  <c r="F27" i="3"/>
  <c r="F26" i="3"/>
  <c r="F25" i="3"/>
  <c r="F24" i="3"/>
  <c r="F23" i="3"/>
  <c r="F22" i="3"/>
  <c r="F21" i="3"/>
  <c r="F20" i="3"/>
  <c r="F18" i="3"/>
  <c r="F17" i="3"/>
  <c r="F16" i="3"/>
  <c r="F15" i="3"/>
  <c r="F14" i="3"/>
  <c r="F13" i="3"/>
  <c r="F12" i="3"/>
  <c r="L38" i="3" l="1"/>
  <c r="I39" i="3" l="1"/>
  <c r="I41" i="3" s="1"/>
  <c r="F11" i="3" l="1"/>
  <c r="H11" i="3" s="1"/>
  <c r="D39" i="3" l="1"/>
  <c r="F39" i="3" l="1"/>
  <c r="F41" i="3" s="1"/>
  <c r="E8" i="1"/>
  <c r="D40" i="3" l="1"/>
  <c r="H16" i="3"/>
  <c r="H17" i="3"/>
  <c r="J60" i="3" l="1"/>
  <c r="F37" i="3" l="1"/>
  <c r="E40" i="3" l="1"/>
  <c r="F40" i="3" l="1"/>
  <c r="H24" i="3" l="1"/>
  <c r="H20" i="3" l="1"/>
  <c r="G68" i="3" l="1"/>
  <c r="G57" i="3"/>
  <c r="G39" i="3"/>
  <c r="G62" i="3" l="1"/>
  <c r="I57" i="3" l="1"/>
  <c r="H67" i="3" l="1"/>
  <c r="H66" i="3"/>
  <c r="F68" i="3" l="1"/>
  <c r="H68" i="3" l="1"/>
  <c r="C14" i="1"/>
  <c r="H26" i="3"/>
  <c r="H12" i="3" l="1"/>
  <c r="H13" i="3"/>
  <c r="H14" i="3"/>
  <c r="H18" i="3"/>
  <c r="H23" i="3"/>
  <c r="H37" i="3"/>
  <c r="I62" i="3"/>
  <c r="H46" i="3"/>
  <c r="H47" i="3"/>
  <c r="H48" i="3"/>
  <c r="H49" i="3"/>
  <c r="H50" i="3"/>
  <c r="H51" i="3"/>
  <c r="H52" i="3"/>
  <c r="H53" i="3"/>
  <c r="H54" i="3"/>
  <c r="H55" i="3"/>
  <c r="H56" i="3"/>
  <c r="H21" i="3" l="1"/>
  <c r="E62" i="3"/>
  <c r="D62" i="3"/>
  <c r="E12" i="1"/>
  <c r="H60" i="3"/>
  <c r="D12" i="1"/>
  <c r="H57" i="3" l="1"/>
  <c r="H39" i="3"/>
  <c r="F62" i="3"/>
  <c r="C12" i="1"/>
  <c r="D63" i="3" l="1"/>
  <c r="E63" i="3"/>
  <c r="B25" i="1" s="1"/>
  <c r="F71" i="3"/>
  <c r="H62" i="3"/>
  <c r="C10" i="1"/>
  <c r="D8" i="1"/>
  <c r="D16" i="1" s="1"/>
  <c r="B26" i="1" l="1"/>
  <c r="F63" i="3"/>
  <c r="C8" i="1"/>
  <c r="C16" i="1" s="1"/>
  <c r="B27" i="1" l="1"/>
</calcChain>
</file>

<file path=xl/sharedStrings.xml><?xml version="1.0" encoding="utf-8"?>
<sst xmlns="http://schemas.openxmlformats.org/spreadsheetml/2006/main" count="177" uniqueCount="157">
  <si>
    <t>The Illinois State Toll Highway Authority</t>
  </si>
  <si>
    <t>Schedule of Locally Held Funds</t>
  </si>
  <si>
    <t>Depository</t>
  </si>
  <si>
    <t>End of Month</t>
  </si>
  <si>
    <t>Investment Income</t>
  </si>
  <si>
    <t>Account Description</t>
  </si>
  <si>
    <t>Institution</t>
  </si>
  <si>
    <t>Balance</t>
  </si>
  <si>
    <t>Yield</t>
  </si>
  <si>
    <t>Type</t>
  </si>
  <si>
    <t>Debt and Construction Related</t>
  </si>
  <si>
    <t xml:space="preserve">Bank of New York Mellon </t>
  </si>
  <si>
    <t>Locally Held Balances</t>
  </si>
  <si>
    <t>Northern Trust</t>
  </si>
  <si>
    <t>2007A-1 Debt Service</t>
  </si>
  <si>
    <t>2007A-2 Debt Service</t>
  </si>
  <si>
    <t>2008A-1 Debt Service</t>
  </si>
  <si>
    <t>2008A-2 Debt Service</t>
  </si>
  <si>
    <t>2009B Debt Service</t>
  </si>
  <si>
    <t>Debt Reserve</t>
  </si>
  <si>
    <t>Provider Payment</t>
  </si>
  <si>
    <t>2010A-1 Debt Service</t>
  </si>
  <si>
    <r>
      <t>Bank of America</t>
    </r>
    <r>
      <rPr>
        <b/>
        <sz val="12"/>
        <rFont val="Arial"/>
        <family val="2"/>
      </rPr>
      <t>:</t>
    </r>
  </si>
  <si>
    <t>Investment</t>
  </si>
  <si>
    <t>Flexible Spending</t>
  </si>
  <si>
    <t>New Segments</t>
  </si>
  <si>
    <t>Renewal &amp; Replacement</t>
  </si>
  <si>
    <t>Revolving Maintaince &amp; Operating</t>
  </si>
  <si>
    <t>Workers Comp Claim Reserve</t>
  </si>
  <si>
    <t>Service Station Security Deposit</t>
  </si>
  <si>
    <t>Service Station Renewal&amp;Replacement</t>
  </si>
  <si>
    <t>*</t>
  </si>
  <si>
    <t>Asset Allocation</t>
  </si>
  <si>
    <t>Money Market</t>
  </si>
  <si>
    <t xml:space="preserve">Total </t>
  </si>
  <si>
    <t>Percentage</t>
  </si>
  <si>
    <t>Pavilion Security Deposit</t>
  </si>
  <si>
    <t>E-Z Pass Settlements</t>
  </si>
  <si>
    <t>Escrow Account - IGOR</t>
  </si>
  <si>
    <t>Cash (Change Fund &amp; Petty Cash)</t>
  </si>
  <si>
    <t>Short-term investment funds</t>
  </si>
  <si>
    <t>Petty Cash</t>
  </si>
  <si>
    <r>
      <rPr>
        <b/>
        <i/>
        <sz val="14"/>
        <rFont val="Verdana"/>
        <family val="2"/>
      </rPr>
      <t>*</t>
    </r>
    <r>
      <rPr>
        <i/>
        <sz val="10"/>
        <color indexed="8"/>
        <rFont val="Verdana"/>
        <family val="2"/>
      </rPr>
      <t>Effective 9/1/11 bank balances earn a credit of .20% in lieu of interest income.  This earnings credit is used to offset bank service charges.</t>
    </r>
  </si>
  <si>
    <r>
      <t xml:space="preserve">Bank of America </t>
    </r>
    <r>
      <rPr>
        <b/>
        <sz val="14"/>
        <rFont val="Verdana"/>
        <family val="2"/>
      </rPr>
      <t>*</t>
    </r>
  </si>
  <si>
    <t>G/L Balance</t>
  </si>
  <si>
    <t>Difference</t>
  </si>
  <si>
    <t>Collateralized with U.S. Gov Obligations</t>
  </si>
  <si>
    <t>Depository Institution</t>
  </si>
  <si>
    <t>Subtotals</t>
  </si>
  <si>
    <t>Subtotal</t>
  </si>
  <si>
    <t>Grand Total</t>
  </si>
  <si>
    <t xml:space="preserve">Bank of New York Mellon: </t>
  </si>
  <si>
    <t>2014B Debt Service</t>
  </si>
  <si>
    <t>2014D Debt Service Interest</t>
  </si>
  <si>
    <t>2013B Debt Service</t>
  </si>
  <si>
    <t>2014A Debt Service</t>
  </si>
  <si>
    <t>2013A Debt Service</t>
  </si>
  <si>
    <t>2014C Debt Service</t>
  </si>
  <si>
    <t>2009A Debt Service</t>
  </si>
  <si>
    <t>US Gov Money Market Funds and US Treasuries</t>
  </si>
  <si>
    <t>Investment (US Treasury Securities)</t>
  </si>
  <si>
    <t>US Treasuries</t>
  </si>
  <si>
    <t>2015A Debt Service Interest</t>
  </si>
  <si>
    <t>Received</t>
  </si>
  <si>
    <t>Investment Income Received</t>
  </si>
  <si>
    <t>2013B Debt Service - Principal</t>
  </si>
  <si>
    <t>17-1015</t>
  </si>
  <si>
    <t>24-1015</t>
  </si>
  <si>
    <t>31-1015</t>
  </si>
  <si>
    <t>04-1015</t>
  </si>
  <si>
    <t>07-1015</t>
  </si>
  <si>
    <t>43-1015</t>
  </si>
  <si>
    <t>20-1015</t>
  </si>
  <si>
    <t>33-1015</t>
  </si>
  <si>
    <t>12-1015</t>
  </si>
  <si>
    <t>13-1015</t>
  </si>
  <si>
    <t>15-1015</t>
  </si>
  <si>
    <t>18-1015</t>
  </si>
  <si>
    <t>21-1015</t>
  </si>
  <si>
    <t>22-1015</t>
  </si>
  <si>
    <t>23-1015</t>
  </si>
  <si>
    <t>03-1015 &amp; 03-1020</t>
  </si>
  <si>
    <t>G/L Account #</t>
  </si>
  <si>
    <t>50-1014</t>
  </si>
  <si>
    <t>50-1012</t>
  </si>
  <si>
    <t>01-1020</t>
  </si>
  <si>
    <t>50-1001</t>
  </si>
  <si>
    <t>01-1019</t>
  </si>
  <si>
    <t>50-1011</t>
  </si>
  <si>
    <t>01-1007</t>
  </si>
  <si>
    <t>01-1023</t>
  </si>
  <si>
    <t>01-1301</t>
  </si>
  <si>
    <t>01-1008</t>
  </si>
  <si>
    <t>60-1001</t>
  </si>
  <si>
    <t>01-1018</t>
  </si>
  <si>
    <t>2015B Debt Service</t>
  </si>
  <si>
    <t>09-1015</t>
  </si>
  <si>
    <t>27-1015</t>
  </si>
  <si>
    <t>2016A Debt Service</t>
  </si>
  <si>
    <t>2016B Debt Service</t>
  </si>
  <si>
    <t>2010A-1 Debt Service - Principal</t>
  </si>
  <si>
    <t>2014D Debt Service - Principal</t>
  </si>
  <si>
    <t>28-1015</t>
  </si>
  <si>
    <t>16-1015</t>
  </si>
  <si>
    <t>2017A Debt Service</t>
  </si>
  <si>
    <t>XXX793</t>
  </si>
  <si>
    <t>XXX012</t>
  </si>
  <si>
    <t>XXX013</t>
  </si>
  <si>
    <t>XXX022</t>
  </si>
  <si>
    <t>XXX079</t>
  </si>
  <si>
    <t>XXX023</t>
  </si>
  <si>
    <t>XXX085</t>
  </si>
  <si>
    <t>XXX038</t>
  </si>
  <si>
    <t>XXX039</t>
  </si>
  <si>
    <t>XXX543</t>
  </si>
  <si>
    <t>XXX544</t>
  </si>
  <si>
    <t>XXX988</t>
  </si>
  <si>
    <t>XXX340</t>
  </si>
  <si>
    <t>XXX341</t>
  </si>
  <si>
    <t>XXX897</t>
  </si>
  <si>
    <t>XXX520</t>
  </si>
  <si>
    <t>XXX505</t>
  </si>
  <si>
    <t>XXX161</t>
  </si>
  <si>
    <t>XXX162</t>
  </si>
  <si>
    <t>XXX653</t>
  </si>
  <si>
    <t>XXX008</t>
  </si>
  <si>
    <t>XXX159</t>
  </si>
  <si>
    <t>XXX765</t>
  </si>
  <si>
    <t>XXX861</t>
  </si>
  <si>
    <t>XX5783</t>
  </si>
  <si>
    <t>2008A-1 Debt Service-Redemption</t>
  </si>
  <si>
    <t>2008A-2 Debt Service-Redemption</t>
  </si>
  <si>
    <t>2009A Redemption</t>
  </si>
  <si>
    <t>XXX087</t>
  </si>
  <si>
    <t>Cash &amp; short term</t>
  </si>
  <si>
    <t>End of Month Market Value</t>
  </si>
  <si>
    <t>Short-term money market instruments</t>
  </si>
  <si>
    <t>G/L Account 1100200001</t>
  </si>
  <si>
    <t>G/L Account 1100300001</t>
  </si>
  <si>
    <t xml:space="preserve">*  </t>
  </si>
  <si>
    <r>
      <t>From:</t>
    </r>
    <r>
      <rPr>
        <sz val="10"/>
        <color theme="1"/>
        <rFont val="Tahoma"/>
        <family val="2"/>
      </rPr>
      <t xml:space="preserve"> Pearn, Patricia J</t>
    </r>
  </si>
  <si>
    <r>
      <t>Sent:</t>
    </r>
    <r>
      <rPr>
        <sz val="10"/>
        <color theme="1"/>
        <rFont val="Tahoma"/>
        <family val="2"/>
      </rPr>
      <t xml:space="preserve"> Tuesday, May 23, 2017 10:22 AM</t>
    </r>
  </si>
  <si>
    <r>
      <t>To:</t>
    </r>
    <r>
      <rPr>
        <sz val="10"/>
        <color theme="1"/>
        <rFont val="Tahoma"/>
        <family val="2"/>
      </rPr>
      <t xml:space="preserve"> Ciaccio, Maria</t>
    </r>
  </si>
  <si>
    <r>
      <t>Cc:</t>
    </r>
    <r>
      <rPr>
        <sz val="10"/>
        <color theme="1"/>
        <rFont val="Tahoma"/>
        <family val="2"/>
      </rPr>
      <t xml:space="preserve"> Karstensen, Brian</t>
    </r>
  </si>
  <si>
    <r>
      <t>Subject:</t>
    </r>
    <r>
      <rPr>
        <sz val="10"/>
        <color theme="1"/>
        <rFont val="Tahoma"/>
        <family val="2"/>
      </rPr>
      <t xml:space="preserve"> RE: Acct 01-1003</t>
    </r>
  </si>
  <si>
    <r>
      <t xml:space="preserve">Rolled Coin Purchase </t>
    </r>
    <r>
      <rPr>
        <b/>
        <sz val="20"/>
        <rFont val="Arial"/>
        <family val="2"/>
      </rPr>
      <t>*</t>
    </r>
  </si>
  <si>
    <r>
      <t xml:space="preserve">Change Fund </t>
    </r>
    <r>
      <rPr>
        <b/>
        <sz val="20"/>
        <color theme="1"/>
        <rFont val="Arial"/>
        <family val="2"/>
      </rPr>
      <t>*</t>
    </r>
  </si>
  <si>
    <t>Cash, US Gov Money Market Funds and US  Treasuries</t>
  </si>
  <si>
    <t>2014A Debt Service - Principal</t>
  </si>
  <si>
    <t>XXX898</t>
  </si>
  <si>
    <t>* *</t>
  </si>
  <si>
    <t>**</t>
  </si>
  <si>
    <t>2.11 %</t>
  </si>
  <si>
    <r>
      <t xml:space="preserve">"I think that the proper way to handle this is to record a deposit in transit on the rolled coin account. The coin was taken out of the rolled coin account on 4/28, so there was a deposit due to the rolled coin account. The change fund is an imprest balance that should not change. I believe Bill had to correct this on one of the reports posted to the web. The change fund balance should always be $580,400. It is an imprest balance, just like a petty cash fund." </t>
    </r>
    <r>
      <rPr>
        <sz val="11"/>
        <color theme="1"/>
        <rFont val="Calibri"/>
        <family val="2"/>
      </rPr>
      <t xml:space="preserve"> Therfore, the Rolled Coin Account shall also remain unchanged for any transfers in transit between the two accounts at the end of the period. The balances will only change in these accounts when money is actually added to or taken out of the funds on a permanent basis.</t>
    </r>
  </si>
  <si>
    <t>Revised for The Month of December 2018</t>
  </si>
  <si>
    <t>NOTE:  The change fund for Hinsdale was increased $200 on November 2, 2018, and decreased $100 in December 2018.</t>
  </si>
  <si>
    <t xml:space="preserve">Revised V.2 for The Month of December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</si>
</sst>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_(* #,##0.00000_);_(* \(#,##0.00000\);_(* &quot;-&quot;??_);_(@_)"/>
  </numFmts>
  <fonts count="35" x14ac:knownFonts="1">
    <font>
      <sz val="10"/>
      <color theme="1"/>
      <name val="Times New Roman"/>
      <family val="2"/>
    </font>
    <font>
      <b/>
      <i/>
      <sz val="12"/>
      <name val="Arial"/>
      <family val="2"/>
    </font>
    <font>
      <sz val="12"/>
      <name val="Arial"/>
      <family val="2"/>
    </font>
    <font>
      <sz val="10"/>
      <name val="Arial"/>
      <family val="2"/>
    </font>
    <font>
      <b/>
      <i/>
      <sz val="10"/>
      <name val="Arial"/>
      <family val="2"/>
    </font>
    <font>
      <b/>
      <sz val="12"/>
      <name val="Arial"/>
      <family val="2"/>
    </font>
    <font>
      <b/>
      <sz val="10"/>
      <name val="Arial"/>
      <family val="2"/>
    </font>
    <font>
      <b/>
      <i/>
      <sz val="12"/>
      <name val="Verdana"/>
      <family val="2"/>
    </font>
    <font>
      <sz val="12"/>
      <name val="Verdana"/>
      <family val="2"/>
    </font>
    <font>
      <sz val="10"/>
      <name val="Verdana"/>
      <family val="2"/>
    </font>
    <font>
      <i/>
      <sz val="10"/>
      <color indexed="8"/>
      <name val="Verdana"/>
      <family val="2"/>
    </font>
    <font>
      <sz val="8"/>
      <name val="Verdana"/>
      <family val="2"/>
    </font>
    <font>
      <sz val="10"/>
      <color theme="1"/>
      <name val="Times New Roman"/>
      <family val="2"/>
    </font>
    <font>
      <sz val="10"/>
      <color theme="1"/>
      <name val="Arial"/>
      <family val="2"/>
    </font>
    <font>
      <sz val="10"/>
      <color theme="1"/>
      <name val="Verdana"/>
      <family val="2"/>
    </font>
    <font>
      <i/>
      <sz val="10"/>
      <color theme="1"/>
      <name val="Verdana"/>
      <family val="2"/>
    </font>
    <font>
      <b/>
      <sz val="10"/>
      <color theme="1"/>
      <name val="Arial"/>
      <family val="2"/>
    </font>
    <font>
      <sz val="10"/>
      <color rgb="FFFF0000"/>
      <name val="Arial"/>
      <family val="2"/>
    </font>
    <font>
      <sz val="10"/>
      <color rgb="FF0000FF"/>
      <name val="Arial"/>
      <family val="2"/>
    </font>
    <font>
      <b/>
      <sz val="12"/>
      <name val="Verdana"/>
      <family val="2"/>
    </font>
    <font>
      <b/>
      <i/>
      <sz val="14"/>
      <name val="Verdana"/>
      <family val="2"/>
    </font>
    <font>
      <b/>
      <sz val="14"/>
      <name val="Verdana"/>
      <family val="2"/>
    </font>
    <font>
      <b/>
      <i/>
      <sz val="12"/>
      <color theme="1"/>
      <name val="Arial"/>
      <family val="2"/>
    </font>
    <font>
      <b/>
      <i/>
      <sz val="16"/>
      <name val="Arial"/>
      <family val="2"/>
    </font>
    <font>
      <b/>
      <sz val="16"/>
      <name val="Arial"/>
      <family val="2"/>
    </font>
    <font>
      <b/>
      <sz val="16"/>
      <name val="Verdana"/>
      <family val="2"/>
    </font>
    <font>
      <sz val="8"/>
      <name val="Arial"/>
      <family val="2"/>
    </font>
    <font>
      <sz val="11"/>
      <name val="Calibri"/>
      <family val="2"/>
    </font>
    <font>
      <sz val="10"/>
      <name val="Arial"/>
      <family val="2"/>
    </font>
    <font>
      <b/>
      <sz val="10"/>
      <color theme="1"/>
      <name val="Tahoma"/>
      <family val="2"/>
    </font>
    <font>
      <sz val="10"/>
      <color theme="1"/>
      <name val="Tahoma"/>
      <family val="2"/>
    </font>
    <font>
      <sz val="11"/>
      <color rgb="FF1F497D"/>
      <name val="Calibri"/>
      <family val="2"/>
    </font>
    <font>
      <b/>
      <sz val="20"/>
      <name val="Arial"/>
      <family val="2"/>
    </font>
    <font>
      <b/>
      <sz val="20"/>
      <color theme="1"/>
      <name val="Arial"/>
      <family val="2"/>
    </font>
    <font>
      <sz val="11"/>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s>
  <cellStyleXfs count="6">
    <xf numFmtId="0" fontId="0" fillId="0" borderId="0"/>
    <xf numFmtId="43" fontId="12" fillId="0" borderId="0" applyFont="0" applyFill="0" applyBorder="0" applyAlignment="0" applyProtection="0"/>
    <xf numFmtId="9" fontId="12" fillId="0" borderId="0" applyFont="0" applyFill="0" applyBorder="0" applyAlignment="0" applyProtection="0"/>
    <xf numFmtId="0" fontId="28" fillId="0" borderId="0"/>
    <xf numFmtId="43" fontId="3" fillId="0" borderId="0" applyFont="0" applyFill="0" applyBorder="0" applyAlignment="0" applyProtection="0"/>
    <xf numFmtId="44" fontId="3" fillId="0" borderId="0" applyFont="0" applyFill="0" applyBorder="0" applyAlignment="0" applyProtection="0"/>
  </cellStyleXfs>
  <cellXfs count="129">
    <xf numFmtId="0" fontId="0" fillId="0" borderId="0" xfId="0"/>
    <xf numFmtId="0" fontId="1" fillId="0" borderId="0" xfId="0" applyFont="1" applyBorder="1" applyAlignment="1">
      <alignment horizontal="left"/>
    </xf>
    <xf numFmtId="0" fontId="1" fillId="0" borderId="0" xfId="0" applyFont="1" applyBorder="1"/>
    <xf numFmtId="43" fontId="3" fillId="0" borderId="0" xfId="1" applyFont="1" applyBorder="1"/>
    <xf numFmtId="0" fontId="7" fillId="0" borderId="0" xfId="0" applyFont="1"/>
    <xf numFmtId="0" fontId="8" fillId="0" borderId="0" xfId="0" applyFont="1" applyAlignment="1">
      <alignment horizontal="center"/>
    </xf>
    <xf numFmtId="0" fontId="8" fillId="0" borderId="0" xfId="0" applyFont="1"/>
    <xf numFmtId="0" fontId="14" fillId="0" borderId="0" xfId="0" applyFont="1"/>
    <xf numFmtId="0" fontId="7" fillId="0" borderId="0" xfId="0" applyFont="1" applyAlignment="1">
      <alignment horizontal="left"/>
    </xf>
    <xf numFmtId="0" fontId="7" fillId="0" borderId="1" xfId="0" applyFont="1" applyBorder="1" applyAlignment="1">
      <alignment horizontal="left"/>
    </xf>
    <xf numFmtId="0" fontId="9" fillId="0" borderId="0" xfId="0" applyFont="1"/>
    <xf numFmtId="0" fontId="9" fillId="0" borderId="0" xfId="0" applyFont="1" applyAlignment="1">
      <alignment horizontal="center"/>
    </xf>
    <xf numFmtId="49" fontId="15" fillId="0" borderId="0" xfId="0" applyNumberFormat="1" applyFont="1" applyAlignment="1">
      <alignment horizontal="left"/>
    </xf>
    <xf numFmtId="164" fontId="9" fillId="0" borderId="0" xfId="0" applyNumberFormat="1" applyFont="1"/>
    <xf numFmtId="43" fontId="16" fillId="0" borderId="0" xfId="1" applyFont="1" applyBorder="1"/>
    <xf numFmtId="0" fontId="7" fillId="0" borderId="0" xfId="0" applyFont="1" applyAlignment="1">
      <alignment horizontal="center"/>
    </xf>
    <xf numFmtId="0" fontId="7" fillId="0" borderId="1" xfId="0" applyFont="1" applyBorder="1" applyAlignment="1">
      <alignment horizontal="center"/>
    </xf>
    <xf numFmtId="43" fontId="18" fillId="2" borderId="0" xfId="1" applyFont="1" applyFill="1" applyBorder="1"/>
    <xf numFmtId="0" fontId="7" fillId="0" borderId="0" xfId="0" applyFont="1" applyAlignment="1">
      <alignment horizontal="center" wrapText="1"/>
    </xf>
    <xf numFmtId="44" fontId="14" fillId="0" borderId="0" xfId="0" applyNumberFormat="1" applyFont="1"/>
    <xf numFmtId="0" fontId="19" fillId="0" borderId="0" xfId="0" applyFont="1" applyAlignment="1">
      <alignment horizontal="center"/>
    </xf>
    <xf numFmtId="10" fontId="19" fillId="0" borderId="0" xfId="0" applyNumberFormat="1" applyFont="1" applyAlignment="1">
      <alignment horizontal="center"/>
    </xf>
    <xf numFmtId="0" fontId="14" fillId="0" borderId="0" xfId="0" applyFont="1" applyAlignment="1"/>
    <xf numFmtId="10" fontId="9" fillId="0" borderId="0" xfId="2" applyNumberFormat="1" applyFont="1" applyAlignment="1"/>
    <xf numFmtId="10" fontId="11" fillId="0" borderId="0" xfId="2" applyNumberFormat="1" applyFont="1" applyAlignment="1">
      <alignment horizontal="center" wrapText="1"/>
    </xf>
    <xf numFmtId="0" fontId="2" fillId="0" borderId="0" xfId="0" applyFont="1" applyBorder="1" applyAlignment="1">
      <alignment horizontal="center"/>
    </xf>
    <xf numFmtId="43" fontId="3" fillId="0" borderId="0" xfId="0" applyNumberFormat="1" applyFont="1" applyBorder="1" applyAlignment="1">
      <alignment horizontal="center"/>
    </xf>
    <xf numFmtId="43" fontId="2" fillId="0" borderId="0" xfId="1" applyFont="1" applyBorder="1"/>
    <xf numFmtId="39" fontId="2" fillId="0" borderId="0" xfId="0" applyNumberFormat="1" applyFont="1" applyBorder="1" applyAlignment="1">
      <alignment horizontal="right"/>
    </xf>
    <xf numFmtId="0" fontId="2" fillId="0" borderId="0" xfId="0" applyFont="1" applyBorder="1"/>
    <xf numFmtId="0" fontId="13" fillId="0" borderId="0" xfId="0" applyFont="1" applyBorder="1"/>
    <xf numFmtId="0" fontId="1" fillId="0" borderId="0" xfId="0" applyFont="1" applyBorder="1" applyAlignment="1">
      <alignment horizontal="center"/>
    </xf>
    <xf numFmtId="43" fontId="4" fillId="0" borderId="0" xfId="0" applyNumberFormat="1" applyFont="1" applyBorder="1" applyAlignment="1">
      <alignment horizontal="center"/>
    </xf>
    <xf numFmtId="43" fontId="4" fillId="0" borderId="0" xfId="1" applyFont="1" applyBorder="1" applyAlignment="1">
      <alignment horizontal="center"/>
    </xf>
    <xf numFmtId="43" fontId="1" fillId="0" borderId="0" xfId="1" applyFont="1" applyBorder="1" applyAlignment="1">
      <alignment horizontal="center"/>
    </xf>
    <xf numFmtId="39" fontId="1" fillId="0" borderId="0" xfId="0" applyNumberFormat="1" applyFont="1" applyBorder="1" applyAlignment="1">
      <alignment horizontal="right"/>
    </xf>
    <xf numFmtId="43" fontId="1" fillId="0" borderId="0" xfId="1" applyFont="1" applyBorder="1" applyAlignment="1">
      <alignment horizontal="center" wrapText="1"/>
    </xf>
    <xf numFmtId="43" fontId="6" fillId="0" borderId="0" xfId="0" applyNumberFormat="1" applyFont="1" applyBorder="1" applyAlignment="1">
      <alignment horizontal="center" wrapText="1"/>
    </xf>
    <xf numFmtId="39" fontId="1" fillId="0" borderId="0" xfId="0" applyNumberFormat="1" applyFont="1" applyBorder="1" applyAlignment="1">
      <alignment horizontal="center"/>
    </xf>
    <xf numFmtId="0" fontId="2" fillId="0" borderId="0" xfId="0" applyFont="1" applyBorder="1" applyAlignment="1">
      <alignment horizontal="center" wrapText="1"/>
    </xf>
    <xf numFmtId="0" fontId="2" fillId="0" borderId="0" xfId="0" applyFont="1" applyBorder="1" applyAlignment="1">
      <alignment horizontal="left"/>
    </xf>
    <xf numFmtId="10" fontId="3" fillId="0" borderId="0" xfId="2" applyNumberFormat="1" applyFont="1" applyBorder="1" applyAlignment="1">
      <alignment vertical="top" wrapText="1"/>
    </xf>
    <xf numFmtId="0" fontId="3" fillId="0" borderId="0" xfId="0" applyFont="1" applyBorder="1" applyAlignment="1">
      <alignment horizontal="left"/>
    </xf>
    <xf numFmtId="43" fontId="3" fillId="0" borderId="0" xfId="0" applyNumberFormat="1" applyFont="1" applyFill="1" applyBorder="1" applyAlignment="1">
      <alignment horizontal="left"/>
    </xf>
    <xf numFmtId="43" fontId="3" fillId="0" borderId="0" xfId="1" applyFont="1" applyFill="1" applyBorder="1" applyAlignment="1">
      <alignment horizontal="left"/>
    </xf>
    <xf numFmtId="39" fontId="3" fillId="0" borderId="0" xfId="0" applyNumberFormat="1" applyFont="1" applyBorder="1" applyAlignment="1">
      <alignment horizontal="right"/>
    </xf>
    <xf numFmtId="43" fontId="3" fillId="0" borderId="0" xfId="1" applyFont="1" applyFill="1" applyBorder="1"/>
    <xf numFmtId="10" fontId="2" fillId="0" borderId="0" xfId="2" applyNumberFormat="1" applyFont="1" applyBorder="1"/>
    <xf numFmtId="10" fontId="18" fillId="0" borderId="0" xfId="0" applyNumberFormat="1" applyFont="1" applyFill="1" applyBorder="1" applyAlignment="1">
      <alignment horizontal="center"/>
    </xf>
    <xf numFmtId="39" fontId="13" fillId="0" borderId="0" xfId="0" applyNumberFormat="1" applyFont="1" applyBorder="1" applyAlignment="1">
      <alignment horizontal="right"/>
    </xf>
    <xf numFmtId="0" fontId="3" fillId="4" borderId="0" xfId="0" applyFont="1" applyFill="1" applyBorder="1" applyAlignment="1">
      <alignment horizontal="left"/>
    </xf>
    <xf numFmtId="39" fontId="3" fillId="4" borderId="0" xfId="0" applyNumberFormat="1" applyFont="1" applyFill="1" applyBorder="1" applyAlignment="1">
      <alignment horizontal="right"/>
    </xf>
    <xf numFmtId="0" fontId="2" fillId="4" borderId="0" xfId="0" applyFont="1" applyFill="1" applyBorder="1"/>
    <xf numFmtId="0" fontId="13" fillId="4" borderId="0" xfId="0" applyFont="1" applyFill="1" applyBorder="1"/>
    <xf numFmtId="10" fontId="2" fillId="0" borderId="0" xfId="2" applyNumberFormat="1" applyFont="1" applyBorder="1" applyAlignment="1">
      <alignment horizontal="center"/>
    </xf>
    <xf numFmtId="0" fontId="2" fillId="4" borderId="0" xfId="0" applyFont="1" applyFill="1" applyBorder="1" applyAlignment="1">
      <alignment horizontal="center"/>
    </xf>
    <xf numFmtId="43" fontId="3" fillId="4" borderId="0" xfId="0" applyNumberFormat="1" applyFont="1" applyFill="1" applyBorder="1" applyAlignment="1">
      <alignment horizontal="center"/>
    </xf>
    <xf numFmtId="43" fontId="2" fillId="4" borderId="0" xfId="1" applyFont="1" applyFill="1" applyBorder="1"/>
    <xf numFmtId="39" fontId="2" fillId="4" borderId="0" xfId="0" applyNumberFormat="1" applyFont="1" applyFill="1" applyBorder="1" applyAlignment="1">
      <alignment horizontal="right"/>
    </xf>
    <xf numFmtId="43" fontId="3" fillId="4" borderId="0" xfId="0" applyNumberFormat="1" applyFont="1" applyFill="1" applyBorder="1"/>
    <xf numFmtId="39" fontId="13" fillId="4" borderId="0" xfId="0" applyNumberFormat="1" applyFont="1" applyFill="1" applyBorder="1" applyAlignment="1">
      <alignment horizontal="right"/>
    </xf>
    <xf numFmtId="10" fontId="3" fillId="4" borderId="0" xfId="2" applyNumberFormat="1" applyFont="1" applyFill="1" applyBorder="1" applyAlignment="1">
      <alignment horizontal="center"/>
    </xf>
    <xf numFmtId="0" fontId="3" fillId="4" borderId="0" xfId="0" applyFont="1" applyFill="1" applyBorder="1"/>
    <xf numFmtId="10" fontId="3" fillId="0" borderId="0" xfId="2" applyNumberFormat="1" applyFont="1" applyBorder="1" applyAlignment="1">
      <alignment horizontal="center"/>
    </xf>
    <xf numFmtId="0" fontId="3" fillId="0" borderId="0" xfId="0" applyFont="1" applyBorder="1"/>
    <xf numFmtId="10" fontId="3" fillId="0" borderId="0" xfId="0" applyNumberFormat="1" applyFont="1" applyBorder="1" applyAlignment="1">
      <alignment horizontal="center"/>
    </xf>
    <xf numFmtId="10" fontId="17" fillId="0" borderId="0" xfId="0" applyNumberFormat="1" applyFont="1" applyBorder="1" applyAlignment="1">
      <alignment horizontal="center"/>
    </xf>
    <xf numFmtId="0" fontId="2" fillId="0" borderId="0" xfId="0" applyFont="1" applyFill="1" applyBorder="1"/>
    <xf numFmtId="0" fontId="2" fillId="0" borderId="0" xfId="0" applyFont="1" applyFill="1" applyBorder="1" applyAlignment="1">
      <alignment horizontal="left" vertical="top"/>
    </xf>
    <xf numFmtId="43" fontId="3" fillId="0" borderId="0" xfId="0" applyNumberFormat="1" applyFont="1" applyFill="1" applyBorder="1" applyAlignment="1">
      <alignment horizontal="center"/>
    </xf>
    <xf numFmtId="10" fontId="3" fillId="0" borderId="0" xfId="2" applyNumberFormat="1" applyFont="1" applyFill="1" applyBorder="1" applyAlignment="1">
      <alignment horizontal="left"/>
    </xf>
    <xf numFmtId="0" fontId="13" fillId="0" borderId="0" xfId="0" applyFont="1" applyFill="1" applyBorder="1"/>
    <xf numFmtId="165" fontId="13" fillId="0" borderId="0" xfId="0" applyNumberFormat="1" applyFont="1" applyBorder="1"/>
    <xf numFmtId="0" fontId="18" fillId="0" borderId="0" xfId="0" applyFont="1" applyBorder="1" applyAlignment="1">
      <alignment horizontal="right"/>
    </xf>
    <xf numFmtId="43" fontId="13" fillId="0" borderId="0" xfId="1" applyFont="1" applyBorder="1"/>
    <xf numFmtId="0" fontId="13" fillId="0" borderId="0" xfId="0" applyFont="1" applyBorder="1" applyAlignment="1">
      <alignment horizontal="center"/>
    </xf>
    <xf numFmtId="43" fontId="3" fillId="0" borderId="0" xfId="0" applyNumberFormat="1" applyFont="1" applyBorder="1"/>
    <xf numFmtId="0" fontId="13" fillId="4" borderId="0" xfId="0" applyFont="1" applyFill="1" applyBorder="1" applyAlignment="1">
      <alignment horizontal="center"/>
    </xf>
    <xf numFmtId="0" fontId="22" fillId="0" borderId="0" xfId="0" applyFont="1" applyBorder="1"/>
    <xf numFmtId="0" fontId="2" fillId="0" borderId="3" xfId="0" applyFont="1" applyBorder="1" applyAlignment="1">
      <alignment horizontal="center"/>
    </xf>
    <xf numFmtId="44" fontId="3" fillId="0" borderId="3" xfId="0" applyNumberFormat="1" applyFont="1" applyBorder="1" applyAlignment="1">
      <alignment horizontal="center"/>
    </xf>
    <xf numFmtId="43" fontId="18" fillId="0" borderId="3" xfId="1" applyFont="1" applyFill="1" applyBorder="1"/>
    <xf numFmtId="39" fontId="3" fillId="0" borderId="3" xfId="0" applyNumberFormat="1" applyFont="1" applyBorder="1" applyAlignment="1">
      <alignment horizontal="right"/>
    </xf>
    <xf numFmtId="43" fontId="3" fillId="0" borderId="3" xfId="1" applyNumberFormat="1" applyFont="1" applyFill="1" applyBorder="1"/>
    <xf numFmtId="0" fontId="23" fillId="0" borderId="0" xfId="0" applyFont="1" applyBorder="1"/>
    <xf numFmtId="4" fontId="3" fillId="4" borderId="0" xfId="0" applyNumberFormat="1" applyFont="1" applyFill="1" applyBorder="1" applyAlignment="1">
      <alignment horizontal="center"/>
    </xf>
    <xf numFmtId="44" fontId="9" fillId="0" borderId="0" xfId="0" applyNumberFormat="1" applyFont="1"/>
    <xf numFmtId="10" fontId="9" fillId="0" borderId="0" xfId="0" applyNumberFormat="1" applyFont="1" applyAlignment="1">
      <alignment horizontal="center"/>
    </xf>
    <xf numFmtId="44" fontId="9" fillId="0" borderId="0" xfId="0" applyNumberFormat="1" applyFont="1" applyBorder="1"/>
    <xf numFmtId="44" fontId="9" fillId="0" borderId="2" xfId="0" applyNumberFormat="1" applyFont="1" applyBorder="1"/>
    <xf numFmtId="9" fontId="9" fillId="0" borderId="0" xfId="2" applyNumberFormat="1" applyFont="1"/>
    <xf numFmtId="9" fontId="9" fillId="0" borderId="2" xfId="0" applyNumberFormat="1" applyFont="1" applyBorder="1"/>
    <xf numFmtId="40" fontId="6" fillId="0" borderId="0" xfId="0" applyNumberFormat="1" applyFont="1" applyFill="1" applyBorder="1" applyAlignment="1">
      <alignment horizontal="right"/>
    </xf>
    <xf numFmtId="10" fontId="3" fillId="4" borderId="0" xfId="2" applyNumberFormat="1" applyFont="1" applyFill="1" applyBorder="1" applyAlignment="1">
      <alignment horizontal="center" wrapText="1"/>
    </xf>
    <xf numFmtId="0" fontId="3" fillId="0" borderId="0" xfId="0" applyFont="1" applyFill="1" applyBorder="1"/>
    <xf numFmtId="43" fontId="24" fillId="0" borderId="0" xfId="1" applyFont="1" applyBorder="1"/>
    <xf numFmtId="0" fontId="25" fillId="0" borderId="0" xfId="0" applyFont="1"/>
    <xf numFmtId="0" fontId="3" fillId="0" borderId="0" xfId="0" applyFont="1" applyFill="1" applyBorder="1" applyAlignment="1">
      <alignment horizontal="left"/>
    </xf>
    <xf numFmtId="43" fontId="26" fillId="0" borderId="0" xfId="1" applyFont="1" applyBorder="1"/>
    <xf numFmtId="43" fontId="26" fillId="0" borderId="0" xfId="1" applyFont="1" applyBorder="1" applyAlignment="1">
      <alignment horizontal="center"/>
    </xf>
    <xf numFmtId="8" fontId="3" fillId="0" borderId="0" xfId="1" applyNumberFormat="1" applyFont="1" applyBorder="1" applyAlignment="1">
      <alignment horizontal="center"/>
    </xf>
    <xf numFmtId="43" fontId="3" fillId="4" borderId="0" xfId="1" applyFont="1" applyFill="1" applyBorder="1"/>
    <xf numFmtId="0" fontId="3" fillId="0" borderId="0" xfId="0" applyNumberFormat="1" applyFont="1" applyBorder="1" applyAlignment="1">
      <alignment horizontal="center"/>
    </xf>
    <xf numFmtId="0" fontId="6" fillId="3" borderId="0" xfId="0" applyFont="1" applyFill="1" applyBorder="1"/>
    <xf numFmtId="39" fontId="3" fillId="2" borderId="0" xfId="1" applyNumberFormat="1" applyFont="1" applyFill="1" applyBorder="1"/>
    <xf numFmtId="8" fontId="3" fillId="0" borderId="3" xfId="1" applyNumberFormat="1" applyFont="1" applyBorder="1"/>
    <xf numFmtId="43" fontId="3" fillId="0" borderId="3" xfId="1" applyFont="1" applyBorder="1"/>
    <xf numFmtId="39" fontId="3" fillId="2" borderId="3" xfId="1" applyNumberFormat="1" applyFont="1" applyFill="1" applyBorder="1"/>
    <xf numFmtId="9" fontId="3" fillId="0" borderId="0" xfId="2" applyFont="1" applyBorder="1" applyAlignment="1">
      <alignment horizontal="center"/>
    </xf>
    <xf numFmtId="9" fontId="3" fillId="0" borderId="0" xfId="1" applyNumberFormat="1" applyFont="1" applyBorder="1" applyAlignment="1">
      <alignment horizontal="center"/>
    </xf>
    <xf numFmtId="43" fontId="3" fillId="2" borderId="0" xfId="1" applyFont="1" applyFill="1" applyBorder="1"/>
    <xf numFmtId="9" fontId="3" fillId="0" borderId="0" xfId="0" applyNumberFormat="1" applyFont="1" applyBorder="1" applyAlignment="1">
      <alignment horizontal="center"/>
    </xf>
    <xf numFmtId="43" fontId="3" fillId="0" borderId="4" xfId="1" applyFont="1" applyBorder="1"/>
    <xf numFmtId="10" fontId="3" fillId="4" borderId="0" xfId="0" applyNumberFormat="1" applyFont="1" applyFill="1" applyBorder="1" applyAlignment="1">
      <alignment horizontal="center"/>
    </xf>
    <xf numFmtId="43" fontId="3" fillId="4" borderId="3" xfId="1" applyFont="1" applyFill="1" applyBorder="1"/>
    <xf numFmtId="0" fontId="6" fillId="0" borderId="0" xfId="0" applyFont="1" applyFill="1" applyBorder="1"/>
    <xf numFmtId="39" fontId="3" fillId="0" borderId="0" xfId="1" applyNumberFormat="1" applyFont="1" applyFill="1" applyBorder="1"/>
    <xf numFmtId="39" fontId="3" fillId="0" borderId="0" xfId="0" applyNumberFormat="1" applyFont="1" applyFill="1" applyBorder="1" applyAlignment="1">
      <alignment horizontal="right"/>
    </xf>
    <xf numFmtId="43" fontId="13" fillId="4" borderId="0" xfId="0" applyNumberFormat="1" applyFont="1" applyFill="1" applyBorder="1" applyAlignment="1">
      <alignment horizontal="left"/>
    </xf>
    <xf numFmtId="43" fontId="13" fillId="4" borderId="0" xfId="0" applyNumberFormat="1" applyFont="1" applyFill="1" applyBorder="1"/>
    <xf numFmtId="8" fontId="3" fillId="0" borderId="0" xfId="1" applyNumberFormat="1" applyFont="1" applyBorder="1"/>
    <xf numFmtId="43" fontId="4" fillId="0" borderId="0" xfId="1" applyFont="1" applyBorder="1" applyAlignment="1">
      <alignment horizontal="center" wrapText="1"/>
    </xf>
    <xf numFmtId="43" fontId="3" fillId="4" borderId="0" xfId="0" applyNumberFormat="1" applyFont="1" applyFill="1" applyBorder="1" applyAlignment="1">
      <alignment horizontal="left"/>
    </xf>
    <xf numFmtId="0" fontId="29" fillId="0" borderId="0" xfId="0" applyFont="1" applyAlignment="1">
      <alignment vertical="center"/>
    </xf>
    <xf numFmtId="0" fontId="27" fillId="4" borderId="0" xfId="0" applyFont="1" applyFill="1" applyAlignment="1">
      <alignment horizontal="center"/>
    </xf>
    <xf numFmtId="0" fontId="33" fillId="0" borderId="0" xfId="0" applyFont="1" applyBorder="1" applyAlignment="1">
      <alignment horizontal="right"/>
    </xf>
    <xf numFmtId="10" fontId="11" fillId="0" borderId="0" xfId="2" applyNumberFormat="1" applyFont="1" applyAlignment="1">
      <alignment horizontal="center"/>
    </xf>
    <xf numFmtId="49" fontId="27" fillId="4" borderId="0" xfId="0" applyNumberFormat="1" applyFont="1" applyFill="1" applyAlignment="1">
      <alignment horizontal="center" vertical="center"/>
    </xf>
    <xf numFmtId="0" fontId="31" fillId="0" borderId="0" xfId="0" applyFont="1" applyAlignment="1">
      <alignment vertical="top" wrapText="1"/>
    </xf>
  </cellXfs>
  <cellStyles count="6">
    <cellStyle name="Comma" xfId="1" builtinId="3"/>
    <cellStyle name="Comma 2" xfId="4"/>
    <cellStyle name="Currency 2" xfId="5"/>
    <cellStyle name="Normal" xfId="0" builtinId="0"/>
    <cellStyle name="Normal 2" xfId="3"/>
    <cellStyle name="Percent" xfId="2" builtinId="5"/>
  </cellStyles>
  <dxfs count="0"/>
  <tableStyles count="0" defaultTableStyle="TableStyleMedium9"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nacct/Senior%20Accountant%20-%201/Monthly%20Reconciliations-MM/2018%20Reconciliations/BNY%20Debt%20Service-Reserve%20Cash%20&amp;%20MM%20Rec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18"/>
      <sheetName val="Feb 18"/>
      <sheetName val="Mar 18"/>
      <sheetName val="Apr 18"/>
      <sheetName val="May 18"/>
      <sheetName val="June 18"/>
      <sheetName val="July 18"/>
      <sheetName val="Aug 18"/>
      <sheetName val="Sept 18"/>
      <sheetName val="Oct 18"/>
      <sheetName val="Nov 18"/>
      <sheetName val="Dec 18"/>
    </sheetNames>
    <sheetDataSet>
      <sheetData sheetId="0"/>
      <sheetData sheetId="1"/>
      <sheetData sheetId="2"/>
      <sheetData sheetId="3"/>
      <sheetData sheetId="4"/>
      <sheetData sheetId="5"/>
      <sheetData sheetId="6"/>
      <sheetData sheetId="7"/>
      <sheetData sheetId="8"/>
      <sheetData sheetId="9"/>
      <sheetData sheetId="10"/>
      <sheetData sheetId="11">
        <row r="50">
          <cell r="E50">
            <v>0</v>
          </cell>
        </row>
        <row r="51">
          <cell r="E51">
            <v>385000000</v>
          </cell>
        </row>
        <row r="57">
          <cell r="A57">
            <v>1065.4100000000001</v>
          </cell>
          <cell r="E57">
            <v>1389294.51</v>
          </cell>
        </row>
        <row r="59">
          <cell r="A59">
            <v>11199.85</v>
          </cell>
          <cell r="E59">
            <v>8286763.0099999998</v>
          </cell>
        </row>
        <row r="61">
          <cell r="A61">
            <v>11241.61</v>
          </cell>
          <cell r="E61">
            <v>9183978.7699999996</v>
          </cell>
        </row>
        <row r="63">
          <cell r="A63">
            <v>2653.91</v>
          </cell>
          <cell r="E63">
            <v>2781506.74</v>
          </cell>
        </row>
        <row r="64">
          <cell r="A64">
            <v>2957.9</v>
          </cell>
          <cell r="E64">
            <v>2011277.06</v>
          </cell>
        </row>
        <row r="66">
          <cell r="A66">
            <v>675.03</v>
          </cell>
          <cell r="E66">
            <v>564115.06999999995</v>
          </cell>
        </row>
        <row r="67">
          <cell r="A67">
            <v>739.46</v>
          </cell>
          <cell r="E67">
            <v>502819.25</v>
          </cell>
        </row>
        <row r="69">
          <cell r="A69">
            <v>20776.38</v>
          </cell>
          <cell r="E69">
            <v>15073776.859999999</v>
          </cell>
        </row>
        <row r="70">
          <cell r="A70">
            <v>32156.75</v>
          </cell>
          <cell r="E70">
            <v>22061896.73</v>
          </cell>
        </row>
        <row r="72">
          <cell r="A72">
            <v>12894.93</v>
          </cell>
          <cell r="E72">
            <v>3645452.34</v>
          </cell>
        </row>
        <row r="74">
          <cell r="A74">
            <v>8457.02</v>
          </cell>
          <cell r="E74">
            <v>6969951.5899999999</v>
          </cell>
        </row>
        <row r="75">
          <cell r="A75">
            <v>1823.6</v>
          </cell>
          <cell r="E75">
            <v>1266993.54</v>
          </cell>
        </row>
        <row r="77">
          <cell r="A77">
            <v>15419.63</v>
          </cell>
          <cell r="E77">
            <v>13721248.890000001</v>
          </cell>
        </row>
        <row r="79">
          <cell r="A79">
            <v>3537.73</v>
          </cell>
          <cell r="E79">
            <v>0</v>
          </cell>
        </row>
        <row r="80">
          <cell r="A80">
            <v>74495.34</v>
          </cell>
          <cell r="E80">
            <v>0</v>
          </cell>
        </row>
        <row r="82">
          <cell r="A82">
            <v>14193.51</v>
          </cell>
          <cell r="E82">
            <v>2301725.19</v>
          </cell>
        </row>
        <row r="83">
          <cell r="A83">
            <v>0</v>
          </cell>
          <cell r="E83">
            <v>7322500</v>
          </cell>
        </row>
        <row r="85">
          <cell r="A85">
            <v>15249.58</v>
          </cell>
          <cell r="E85">
            <v>13720910.83</v>
          </cell>
        </row>
        <row r="87">
          <cell r="A87">
            <v>12446.01</v>
          </cell>
          <cell r="E87">
            <v>11213246.77</v>
          </cell>
        </row>
        <row r="89">
          <cell r="A89">
            <v>7575.56</v>
          </cell>
          <cell r="E89">
            <v>6234321.5300000003</v>
          </cell>
        </row>
        <row r="90">
          <cell r="A90">
            <v>7552.24</v>
          </cell>
          <cell r="E90">
            <v>5239041.55</v>
          </cell>
        </row>
        <row r="92">
          <cell r="A92">
            <v>12191.42</v>
          </cell>
          <cell r="E92">
            <v>11212904.689999999</v>
          </cell>
        </row>
        <row r="94">
          <cell r="A94">
            <v>12335.71</v>
          </cell>
          <cell r="E94">
            <v>11212999.16</v>
          </cell>
        </row>
        <row r="96">
          <cell r="A96">
            <v>12232.93</v>
          </cell>
          <cell r="E96">
            <v>2561193.15</v>
          </cell>
        </row>
        <row r="98">
          <cell r="E98">
            <v>7525124.7199999997</v>
          </cell>
        </row>
        <row r="100">
          <cell r="A100">
            <v>9352.07</v>
          </cell>
          <cell r="E100">
            <v>7525117.5099999998</v>
          </cell>
        </row>
        <row r="102">
          <cell r="A102">
            <v>3804748.55</v>
          </cell>
          <cell r="E102">
            <v>1462294.91</v>
          </cell>
        </row>
        <row r="103">
          <cell r="A103">
            <v>4117212.9499999997</v>
          </cell>
        </row>
        <row r="104">
          <cell r="E104">
            <v>174990454.37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tabSelected="1" zoomScale="90" zoomScaleNormal="90" workbookViewId="0">
      <selection activeCell="A4" sqref="A4"/>
    </sheetView>
  </sheetViews>
  <sheetFormatPr defaultColWidth="9.33203125" defaultRowHeight="12.6" x14ac:dyDescent="0.2"/>
  <cols>
    <col min="1" max="1" width="35.44140625" style="7" customWidth="1"/>
    <col min="2" max="2" width="25.6640625" style="7" bestFit="1" customWidth="1"/>
    <col min="3" max="3" width="23" style="7" customWidth="1"/>
    <col min="4" max="4" width="17.77734375" style="7" customWidth="1"/>
    <col min="5" max="5" width="19.21875" style="7" bestFit="1" customWidth="1"/>
    <col min="6" max="6" width="27.21875" style="7" customWidth="1"/>
    <col min="7" max="7" width="13.44140625" style="7" bestFit="1" customWidth="1"/>
    <col min="8" max="16384" width="9.33203125" style="7"/>
  </cols>
  <sheetData>
    <row r="1" spans="1:8" ht="19.8" x14ac:dyDescent="0.3">
      <c r="A1" s="4" t="s">
        <v>0</v>
      </c>
      <c r="B1" s="5"/>
      <c r="C1" s="6"/>
      <c r="D1" s="96"/>
      <c r="E1" s="6"/>
      <c r="F1" s="6"/>
      <c r="G1" s="6"/>
      <c r="H1" s="6"/>
    </row>
    <row r="2" spans="1:8" ht="16.2" x14ac:dyDescent="0.3">
      <c r="A2" s="4" t="s">
        <v>1</v>
      </c>
      <c r="B2" s="5"/>
      <c r="C2" s="6"/>
      <c r="D2" s="6"/>
      <c r="E2" s="6"/>
      <c r="F2" s="6"/>
      <c r="G2" s="6"/>
      <c r="H2" s="6"/>
    </row>
    <row r="3" spans="1:8" ht="16.2" x14ac:dyDescent="0.3">
      <c r="A3" s="4" t="s">
        <v>156</v>
      </c>
      <c r="B3" s="5"/>
      <c r="C3" s="6"/>
      <c r="D3" s="6"/>
      <c r="E3" s="6"/>
      <c r="F3" s="6"/>
      <c r="G3" s="6"/>
      <c r="H3" s="6"/>
    </row>
    <row r="4" spans="1:8" ht="16.2" x14ac:dyDescent="0.3">
      <c r="A4" s="15"/>
      <c r="B4" s="5"/>
      <c r="C4" s="6"/>
      <c r="D4" s="6"/>
      <c r="E4" s="6"/>
      <c r="F4" s="6"/>
      <c r="G4" s="6"/>
      <c r="H4" s="6"/>
    </row>
    <row r="5" spans="1:8" ht="16.2" x14ac:dyDescent="0.3">
      <c r="A5" s="6"/>
      <c r="B5" s="5"/>
      <c r="C5" s="6"/>
      <c r="D5" s="6"/>
      <c r="E5" s="6"/>
      <c r="F5" s="6"/>
      <c r="G5" s="6"/>
      <c r="H5" s="6"/>
    </row>
    <row r="6" spans="1:8" ht="32.4" x14ac:dyDescent="0.3">
      <c r="A6" s="8"/>
      <c r="B6" s="15" t="s">
        <v>2</v>
      </c>
      <c r="C6" s="15" t="s">
        <v>3</v>
      </c>
      <c r="D6" s="18" t="s">
        <v>4</v>
      </c>
      <c r="E6" s="8"/>
      <c r="F6" s="8"/>
      <c r="G6" s="6"/>
      <c r="H6" s="6"/>
    </row>
    <row r="7" spans="1:8" ht="16.2" x14ac:dyDescent="0.3">
      <c r="A7" s="9" t="s">
        <v>5</v>
      </c>
      <c r="B7" s="16" t="s">
        <v>6</v>
      </c>
      <c r="C7" s="16" t="s">
        <v>7</v>
      </c>
      <c r="D7" s="16" t="s">
        <v>63</v>
      </c>
      <c r="E7" s="16" t="s">
        <v>8</v>
      </c>
      <c r="F7" s="16" t="s">
        <v>9</v>
      </c>
      <c r="G7" s="6"/>
      <c r="H7" s="6"/>
    </row>
    <row r="8" spans="1:8" ht="25.8" customHeight="1" x14ac:dyDescent="0.3">
      <c r="A8" s="10" t="s">
        <v>10</v>
      </c>
      <c r="B8" s="11" t="s">
        <v>11</v>
      </c>
      <c r="C8" s="86">
        <f>+Wrksh!F39</f>
        <v>559990454.37</v>
      </c>
      <c r="D8" s="86">
        <f>+Wrksh!I39</f>
        <v>4117392.9499999997</v>
      </c>
      <c r="E8" s="124" t="str">
        <f>Wrksh!J9</f>
        <v>2.11 %</v>
      </c>
      <c r="F8" s="24" t="s">
        <v>59</v>
      </c>
      <c r="G8" s="10"/>
      <c r="H8" s="10"/>
    </row>
    <row r="9" spans="1:8" x14ac:dyDescent="0.2">
      <c r="C9" s="10"/>
      <c r="D9" s="10"/>
      <c r="E9" s="10"/>
      <c r="F9" s="22"/>
    </row>
    <row r="10" spans="1:8" ht="17.399999999999999" x14ac:dyDescent="0.3">
      <c r="A10" s="10" t="s">
        <v>12</v>
      </c>
      <c r="B10" s="11" t="s">
        <v>43</v>
      </c>
      <c r="C10" s="86">
        <f>+Wrksh!D57+Wrksh!E57</f>
        <v>47747082.289999999</v>
      </c>
      <c r="D10" s="20" t="s">
        <v>31</v>
      </c>
      <c r="E10" s="21" t="s">
        <v>31</v>
      </c>
      <c r="F10" s="23"/>
      <c r="G10" s="13"/>
      <c r="H10" s="10"/>
    </row>
    <row r="11" spans="1:8" x14ac:dyDescent="0.2">
      <c r="C11" s="10"/>
      <c r="D11" s="10"/>
      <c r="E11" s="10"/>
      <c r="F11" s="22"/>
    </row>
    <row r="12" spans="1:8" x14ac:dyDescent="0.2">
      <c r="A12" s="10" t="s">
        <v>12</v>
      </c>
      <c r="B12" s="11" t="s">
        <v>13</v>
      </c>
      <c r="C12" s="88">
        <f>+Wrksh!E60</f>
        <v>65695.240000000005</v>
      </c>
      <c r="D12" s="88">
        <f>+Wrksh!I60</f>
        <v>135.56</v>
      </c>
      <c r="E12" s="87">
        <f>+Wrksh!J60</f>
        <v>2.476161134353113E-2</v>
      </c>
      <c r="F12" s="126" t="s">
        <v>40</v>
      </c>
      <c r="G12" s="10"/>
      <c r="H12" s="10"/>
    </row>
    <row r="13" spans="1:8" x14ac:dyDescent="0.2">
      <c r="C13" s="10"/>
      <c r="D13" s="10"/>
      <c r="E13" s="10"/>
      <c r="F13" s="22"/>
    </row>
    <row r="14" spans="1:8" x14ac:dyDescent="0.2">
      <c r="A14" s="7" t="s">
        <v>39</v>
      </c>
      <c r="B14" s="11"/>
      <c r="C14" s="86">
        <f>Wrksh!F68</f>
        <v>582000</v>
      </c>
      <c r="D14" s="88">
        <v>0</v>
      </c>
      <c r="E14" s="10"/>
      <c r="F14" s="22"/>
    </row>
    <row r="15" spans="1:8" x14ac:dyDescent="0.2">
      <c r="C15" s="10"/>
      <c r="D15" s="10"/>
      <c r="E15" s="10"/>
      <c r="F15" s="22"/>
    </row>
    <row r="16" spans="1:8" ht="13.2" thickBot="1" x14ac:dyDescent="0.25">
      <c r="C16" s="89">
        <f>SUM(C8:C15)</f>
        <v>608385231.89999998</v>
      </c>
      <c r="D16" s="89">
        <f>SUM(D8:D15)</f>
        <v>4117528.51</v>
      </c>
      <c r="E16" s="10"/>
      <c r="F16" s="22"/>
    </row>
    <row r="17" spans="1:4" ht="13.2" thickTop="1" x14ac:dyDescent="0.2"/>
    <row r="18" spans="1:4" x14ac:dyDescent="0.2">
      <c r="D18" s="19"/>
    </row>
    <row r="20" spans="1:4" ht="17.399999999999999" x14ac:dyDescent="0.3">
      <c r="A20" s="12" t="s">
        <v>42</v>
      </c>
    </row>
    <row r="23" spans="1:4" ht="16.2" x14ac:dyDescent="0.3">
      <c r="A23" s="9" t="s">
        <v>32</v>
      </c>
    </row>
    <row r="25" spans="1:4" x14ac:dyDescent="0.2">
      <c r="A25" s="7" t="s">
        <v>33</v>
      </c>
      <c r="B25" s="90">
        <f>Wrksh!E63</f>
        <v>0.37</v>
      </c>
    </row>
    <row r="26" spans="1:4" x14ac:dyDescent="0.2">
      <c r="A26" s="7" t="s">
        <v>61</v>
      </c>
      <c r="B26" s="90">
        <f>Wrksh!D63</f>
        <v>0.63</v>
      </c>
    </row>
    <row r="27" spans="1:4" ht="13.2" thickBot="1" x14ac:dyDescent="0.25">
      <c r="B27" s="91">
        <f>SUM(B25:B26)</f>
        <v>1</v>
      </c>
    </row>
    <row r="28" spans="1:4" ht="13.2" thickTop="1" x14ac:dyDescent="0.2"/>
  </sheetData>
  <pageMargins left="0.25" right="0.17" top="0.25" bottom="0.25" header="0.25" footer="0.2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zoomScale="80" zoomScaleNormal="80" workbookViewId="0">
      <pane xSplit="2" ySplit="8" topLeftCell="C15" activePane="bottomRight" state="frozen"/>
      <selection activeCell="A4" sqref="A4"/>
      <selection pane="topRight" activeCell="A4" sqref="A4"/>
      <selection pane="bottomLeft" activeCell="A4" sqref="A4"/>
      <selection pane="bottomRight" activeCell="I36" sqref="I36"/>
    </sheetView>
  </sheetViews>
  <sheetFormatPr defaultColWidth="8.77734375" defaultRowHeight="13.2" x14ac:dyDescent="0.25"/>
  <cols>
    <col min="1" max="1" width="16.44140625" style="30" customWidth="1"/>
    <col min="2" max="2" width="24.33203125" style="30" customWidth="1"/>
    <col min="3" max="3" width="30.109375" style="30" customWidth="1"/>
    <col min="4" max="4" width="16.88671875" style="76" customWidth="1"/>
    <col min="5" max="5" width="17" style="74" customWidth="1"/>
    <col min="6" max="6" width="19.5546875" style="74" customWidth="1"/>
    <col min="7" max="7" width="16.21875" style="49" hidden="1" customWidth="1"/>
    <col min="8" max="8" width="17" style="49" hidden="1" customWidth="1"/>
    <col min="9" max="9" width="14.109375" style="30" customWidth="1"/>
    <col min="10" max="10" width="14.109375" style="75" customWidth="1"/>
    <col min="11" max="11" width="42.5546875" style="30" customWidth="1"/>
    <col min="12" max="14" width="8.77734375" style="30"/>
    <col min="15" max="15" width="10.109375" style="30" bestFit="1" customWidth="1"/>
    <col min="16" max="16384" width="8.77734375" style="30"/>
  </cols>
  <sheetData>
    <row r="1" spans="1:13" ht="21" x14ac:dyDescent="0.4">
      <c r="B1" s="84" t="s">
        <v>0</v>
      </c>
      <c r="C1" s="25"/>
      <c r="D1" s="26"/>
      <c r="E1" s="27"/>
      <c r="F1" s="95"/>
      <c r="G1" s="28"/>
      <c r="H1" s="28"/>
      <c r="I1" s="29"/>
      <c r="J1" s="25"/>
      <c r="K1" s="29"/>
      <c r="L1" s="29"/>
    </row>
    <row r="2" spans="1:13" ht="20.399999999999999" x14ac:dyDescent="0.35">
      <c r="B2" s="84" t="s">
        <v>1</v>
      </c>
      <c r="C2" s="25"/>
      <c r="D2" s="26"/>
      <c r="E2" s="27"/>
      <c r="F2" s="27"/>
      <c r="G2" s="28"/>
      <c r="H2" s="28"/>
      <c r="I2" s="29"/>
      <c r="J2" s="25"/>
      <c r="K2" s="29"/>
      <c r="L2" s="29"/>
    </row>
    <row r="3" spans="1:13" ht="16.2" x14ac:dyDescent="0.3">
      <c r="B3" s="4" t="s">
        <v>154</v>
      </c>
      <c r="C3" s="25"/>
      <c r="D3" s="26"/>
      <c r="E3" s="27"/>
      <c r="F3" s="27"/>
      <c r="G3" s="28"/>
      <c r="H3" s="28"/>
      <c r="I3" s="29"/>
      <c r="J3" s="25"/>
      <c r="K3" s="29"/>
      <c r="L3" s="29"/>
    </row>
    <row r="4" spans="1:13" ht="15" hidden="1" x14ac:dyDescent="0.25">
      <c r="B4" s="29"/>
      <c r="C4" s="25"/>
      <c r="D4" s="26"/>
      <c r="E4" s="27"/>
      <c r="F4" s="27"/>
      <c r="G4" s="28"/>
      <c r="H4" s="28"/>
      <c r="I4" s="29"/>
      <c r="J4" s="25"/>
      <c r="K4" s="29"/>
      <c r="L4" s="29"/>
    </row>
    <row r="5" spans="1:13" ht="15" hidden="1" x14ac:dyDescent="0.25">
      <c r="B5" s="29"/>
      <c r="C5" s="25"/>
      <c r="D5" s="26"/>
      <c r="E5" s="27"/>
      <c r="F5" s="27"/>
      <c r="G5" s="28"/>
      <c r="H5" s="28"/>
      <c r="I5" s="29"/>
      <c r="J5" s="25"/>
      <c r="K5" s="29"/>
      <c r="L5" s="29"/>
    </row>
    <row r="6" spans="1:13" ht="14.4" hidden="1" customHeight="1" x14ac:dyDescent="0.3">
      <c r="B6" s="31"/>
      <c r="C6" s="31"/>
      <c r="D6" s="32"/>
      <c r="E6" s="33"/>
      <c r="F6" s="34"/>
      <c r="G6" s="35"/>
      <c r="H6" s="35"/>
      <c r="I6" s="36"/>
      <c r="J6" s="31"/>
      <c r="K6" s="1"/>
      <c r="L6" s="29"/>
      <c r="M6" s="29"/>
    </row>
    <row r="7" spans="1:13" ht="15" hidden="1" x14ac:dyDescent="0.25">
      <c r="L7" s="29"/>
      <c r="M7" s="29"/>
    </row>
    <row r="8" spans="1:13" ht="55.2" customHeight="1" x14ac:dyDescent="0.3">
      <c r="A8" s="78" t="s">
        <v>82</v>
      </c>
      <c r="B8" s="31" t="s">
        <v>5</v>
      </c>
      <c r="C8" s="31" t="s">
        <v>47</v>
      </c>
      <c r="D8" s="37" t="s">
        <v>60</v>
      </c>
      <c r="E8" s="121" t="s">
        <v>134</v>
      </c>
      <c r="F8" s="36" t="s">
        <v>135</v>
      </c>
      <c r="G8" s="38" t="s">
        <v>44</v>
      </c>
      <c r="H8" s="38" t="s">
        <v>45</v>
      </c>
      <c r="I8" s="36" t="s">
        <v>64</v>
      </c>
      <c r="J8" s="31" t="s">
        <v>8</v>
      </c>
      <c r="K8" s="31" t="s">
        <v>9</v>
      </c>
      <c r="L8" s="29"/>
      <c r="M8" s="29"/>
    </row>
    <row r="9" spans="1:13" ht="30" x14ac:dyDescent="0.25">
      <c r="B9" s="39" t="s">
        <v>10</v>
      </c>
      <c r="C9" s="40" t="s">
        <v>51</v>
      </c>
      <c r="D9" s="43"/>
      <c r="E9" s="44"/>
      <c r="F9" s="17"/>
      <c r="G9" s="45"/>
      <c r="H9" s="45"/>
      <c r="I9" s="46"/>
      <c r="J9" s="127" t="s">
        <v>152</v>
      </c>
      <c r="K9" s="41" t="s">
        <v>147</v>
      </c>
      <c r="L9" s="29"/>
      <c r="M9" s="29"/>
    </row>
    <row r="10" spans="1:13" ht="15" x14ac:dyDescent="0.25">
      <c r="B10" s="39"/>
      <c r="C10" s="40"/>
      <c r="D10" s="43"/>
      <c r="E10" s="44"/>
      <c r="F10" s="17"/>
      <c r="G10" s="45"/>
      <c r="H10" s="45"/>
      <c r="I10" s="46"/>
      <c r="J10" s="48"/>
      <c r="K10" s="41"/>
      <c r="L10" s="29"/>
      <c r="M10" s="29"/>
    </row>
    <row r="11" spans="1:13" ht="15" x14ac:dyDescent="0.25">
      <c r="A11" s="53" t="s">
        <v>66</v>
      </c>
      <c r="B11" s="103" t="s">
        <v>105</v>
      </c>
      <c r="C11" s="42" t="s">
        <v>20</v>
      </c>
      <c r="D11" s="92">
        <v>0</v>
      </c>
      <c r="E11" s="92">
        <f>'[1]Dec 18'!$E$57</f>
        <v>1389294.51</v>
      </c>
      <c r="F11" s="104">
        <f t="shared" ref="F11:F26" si="0">+E11+D11</f>
        <v>1389294.51</v>
      </c>
      <c r="G11" s="51">
        <v>2870937.4</v>
      </c>
      <c r="H11" s="51">
        <f>F11-G11</f>
        <v>-1481642.89</v>
      </c>
      <c r="I11" s="92">
        <f>'[1]Dec 18'!$A$57</f>
        <v>1065.4100000000001</v>
      </c>
      <c r="J11" s="48"/>
      <c r="K11" s="41"/>
      <c r="L11" s="29"/>
      <c r="M11" s="29"/>
    </row>
    <row r="12" spans="1:13" ht="15" x14ac:dyDescent="0.25">
      <c r="A12" s="30" t="s">
        <v>67</v>
      </c>
      <c r="B12" s="103" t="s">
        <v>106</v>
      </c>
      <c r="C12" s="30" t="s">
        <v>14</v>
      </c>
      <c r="D12" s="92">
        <v>0</v>
      </c>
      <c r="E12" s="92">
        <f>'[1]Dec 18'!$E$59</f>
        <v>8286763.0099999998</v>
      </c>
      <c r="F12" s="104">
        <f t="shared" si="0"/>
        <v>8286763.0099999998</v>
      </c>
      <c r="G12" s="49">
        <v>8901641.0999999996</v>
      </c>
      <c r="H12" s="45">
        <f t="shared" ref="H12:H39" si="1">F12-G12</f>
        <v>-614878.08999999985</v>
      </c>
      <c r="I12" s="92">
        <f>'[1]Dec 18'!$A$59</f>
        <v>11199.85</v>
      </c>
      <c r="J12" s="48"/>
      <c r="K12" s="41"/>
      <c r="L12" s="29"/>
      <c r="M12" s="29"/>
    </row>
    <row r="13" spans="1:13" ht="15" x14ac:dyDescent="0.25">
      <c r="A13" s="30" t="s">
        <v>68</v>
      </c>
      <c r="B13" s="103" t="s">
        <v>107</v>
      </c>
      <c r="C13" s="42" t="s">
        <v>15</v>
      </c>
      <c r="D13" s="92">
        <v>0</v>
      </c>
      <c r="E13" s="92">
        <f>'[1]Dec 18'!$E$61</f>
        <v>9183978.7699999996</v>
      </c>
      <c r="F13" s="104">
        <f t="shared" si="0"/>
        <v>9183978.7699999996</v>
      </c>
      <c r="G13" s="45">
        <v>8933486.3100000005</v>
      </c>
      <c r="H13" s="45">
        <f t="shared" si="1"/>
        <v>250492.45999999903</v>
      </c>
      <c r="I13" s="92">
        <f>'[1]Dec 18'!$A$61</f>
        <v>11241.61</v>
      </c>
      <c r="J13" s="48"/>
      <c r="K13" s="41"/>
      <c r="L13" s="29"/>
      <c r="M13" s="29"/>
    </row>
    <row r="14" spans="1:13" ht="15" x14ac:dyDescent="0.25">
      <c r="A14" s="30" t="s">
        <v>69</v>
      </c>
      <c r="B14" s="103" t="s">
        <v>108</v>
      </c>
      <c r="C14" s="42" t="s">
        <v>16</v>
      </c>
      <c r="D14" s="92">
        <v>0</v>
      </c>
      <c r="E14" s="92">
        <f>'[1]Dec 18'!$E$63</f>
        <v>2781506.74</v>
      </c>
      <c r="F14" s="104">
        <f t="shared" si="0"/>
        <v>2781506.74</v>
      </c>
      <c r="G14" s="45">
        <v>2829366.84</v>
      </c>
      <c r="H14" s="45">
        <f t="shared" si="1"/>
        <v>-47860.099999999627</v>
      </c>
      <c r="I14" s="92">
        <f>'[1]Dec 18'!$A$63</f>
        <v>2653.91</v>
      </c>
      <c r="J14" s="48"/>
      <c r="K14" s="41"/>
      <c r="L14" s="29"/>
      <c r="M14" s="29"/>
    </row>
    <row r="15" spans="1:13" ht="15" x14ac:dyDescent="0.25">
      <c r="A15" s="30" t="s">
        <v>69</v>
      </c>
      <c r="B15" s="103" t="s">
        <v>109</v>
      </c>
      <c r="C15" s="42" t="s">
        <v>130</v>
      </c>
      <c r="D15" s="92">
        <v>0</v>
      </c>
      <c r="E15" s="92">
        <f>'[1]Dec 18'!$E$64</f>
        <v>2011277.06</v>
      </c>
      <c r="F15" s="104">
        <f t="shared" si="0"/>
        <v>2011277.06</v>
      </c>
      <c r="G15" s="45"/>
      <c r="H15" s="45"/>
      <c r="I15" s="92">
        <f>'[1]Dec 18'!$A$64</f>
        <v>2957.9</v>
      </c>
      <c r="J15" s="48"/>
      <c r="K15" s="41"/>
      <c r="L15" s="29"/>
      <c r="M15" s="29"/>
    </row>
    <row r="16" spans="1:13" ht="15" x14ac:dyDescent="0.25">
      <c r="A16" s="30" t="s">
        <v>70</v>
      </c>
      <c r="B16" s="103" t="s">
        <v>110</v>
      </c>
      <c r="C16" s="42" t="s">
        <v>17</v>
      </c>
      <c r="D16" s="92">
        <v>0</v>
      </c>
      <c r="E16" s="92">
        <f>'[1]Dec 18'!$E$66</f>
        <v>564115.06999999995</v>
      </c>
      <c r="F16" s="104">
        <f t="shared" si="0"/>
        <v>564115.06999999995</v>
      </c>
      <c r="G16" s="45">
        <v>707093.24</v>
      </c>
      <c r="H16" s="45">
        <f t="shared" si="1"/>
        <v>-142978.17000000004</v>
      </c>
      <c r="I16" s="92">
        <f>'[1]Dec 18'!$A$66</f>
        <v>675.03</v>
      </c>
      <c r="J16" s="48"/>
      <c r="K16" s="41"/>
      <c r="L16" s="29"/>
      <c r="M16" s="29"/>
    </row>
    <row r="17" spans="1:13" ht="15" x14ac:dyDescent="0.25">
      <c r="A17" s="30" t="s">
        <v>70</v>
      </c>
      <c r="B17" s="103" t="s">
        <v>111</v>
      </c>
      <c r="C17" s="42" t="s">
        <v>131</v>
      </c>
      <c r="D17" s="92">
        <v>0</v>
      </c>
      <c r="E17" s="92">
        <f>'[1]Dec 18'!$E$67</f>
        <v>502819.25</v>
      </c>
      <c r="F17" s="104">
        <f t="shared" si="0"/>
        <v>502819.25</v>
      </c>
      <c r="G17" s="45">
        <v>707094.24</v>
      </c>
      <c r="H17" s="45">
        <f t="shared" si="1"/>
        <v>-204274.99</v>
      </c>
      <c r="I17" s="92">
        <f>'[1]Dec 18'!$A$67</f>
        <v>739.46</v>
      </c>
      <c r="J17" s="48"/>
      <c r="K17" s="41"/>
      <c r="L17" s="29"/>
      <c r="M17" s="29"/>
    </row>
    <row r="18" spans="1:13" ht="15" x14ac:dyDescent="0.25">
      <c r="A18" s="30" t="s">
        <v>71</v>
      </c>
      <c r="B18" s="103" t="s">
        <v>112</v>
      </c>
      <c r="C18" s="42" t="s">
        <v>58</v>
      </c>
      <c r="D18" s="92">
        <v>0</v>
      </c>
      <c r="E18" s="92">
        <f>'[1]Dec 18'!$E$69</f>
        <v>15073776.859999999</v>
      </c>
      <c r="F18" s="104">
        <f t="shared" si="0"/>
        <v>15073776.859999999</v>
      </c>
      <c r="G18" s="45">
        <v>15016330.810000001</v>
      </c>
      <c r="H18" s="45">
        <f t="shared" si="1"/>
        <v>57446.049999998882</v>
      </c>
      <c r="I18" s="92">
        <f>'[1]Dec 18'!$A$69</f>
        <v>20776.38</v>
      </c>
      <c r="J18" s="48"/>
      <c r="K18" s="41"/>
      <c r="L18" s="29"/>
      <c r="M18" s="29"/>
    </row>
    <row r="19" spans="1:13" ht="15" x14ac:dyDescent="0.25">
      <c r="A19" s="30" t="s">
        <v>71</v>
      </c>
      <c r="B19" s="103" t="s">
        <v>133</v>
      </c>
      <c r="C19" s="42" t="s">
        <v>132</v>
      </c>
      <c r="D19" s="92">
        <v>0</v>
      </c>
      <c r="E19" s="92">
        <f>'[1]Dec 18'!$E$70</f>
        <v>22061896.73</v>
      </c>
      <c r="F19" s="104">
        <f t="shared" si="0"/>
        <v>22061896.73</v>
      </c>
      <c r="G19" s="45">
        <v>15016331.810000001</v>
      </c>
      <c r="H19" s="45">
        <f t="shared" ref="H19" si="2">F19-G19</f>
        <v>7045564.9199999999</v>
      </c>
      <c r="I19" s="92">
        <f>'[1]Dec 18'!$A$70</f>
        <v>32156.75</v>
      </c>
      <c r="J19" s="48"/>
      <c r="K19" s="41"/>
      <c r="L19" s="29"/>
      <c r="M19" s="29"/>
    </row>
    <row r="20" spans="1:13" ht="15" x14ac:dyDescent="0.25">
      <c r="A20" s="30" t="s">
        <v>72</v>
      </c>
      <c r="B20" s="103" t="s">
        <v>113</v>
      </c>
      <c r="C20" s="42" t="s">
        <v>18</v>
      </c>
      <c r="D20" s="92">
        <v>0</v>
      </c>
      <c r="E20" s="92">
        <f>'[1]Dec 18'!$E$72</f>
        <v>3645452.34</v>
      </c>
      <c r="F20" s="104">
        <f t="shared" si="0"/>
        <v>3645452.34</v>
      </c>
      <c r="G20" s="45">
        <v>15016330.810000001</v>
      </c>
      <c r="H20" s="45">
        <f t="shared" si="1"/>
        <v>-11370878.470000001</v>
      </c>
      <c r="I20" s="92">
        <f>'[1]Dec 18'!$A$72</f>
        <v>12894.93</v>
      </c>
      <c r="J20" s="48"/>
      <c r="K20" s="41"/>
      <c r="L20" s="29"/>
      <c r="M20" s="29"/>
    </row>
    <row r="21" spans="1:13" ht="15" x14ac:dyDescent="0.25">
      <c r="A21" s="30" t="s">
        <v>73</v>
      </c>
      <c r="B21" s="103" t="s">
        <v>114</v>
      </c>
      <c r="C21" s="42" t="s">
        <v>21</v>
      </c>
      <c r="D21" s="92">
        <v>0</v>
      </c>
      <c r="E21" s="92">
        <f>'[1]Dec 18'!$E$74</f>
        <v>6969951.5899999999</v>
      </c>
      <c r="F21" s="104">
        <f t="shared" si="0"/>
        <v>6969951.5899999999</v>
      </c>
      <c r="G21" s="45">
        <v>6974978.3799999999</v>
      </c>
      <c r="H21" s="45">
        <f t="shared" si="1"/>
        <v>-5026.7900000000373</v>
      </c>
      <c r="I21" s="92">
        <f>'[1]Dec 18'!$A$74</f>
        <v>8457.02</v>
      </c>
      <c r="J21" s="48"/>
      <c r="K21" s="41"/>
      <c r="L21" s="29"/>
      <c r="M21" s="29"/>
    </row>
    <row r="22" spans="1:13" ht="15" x14ac:dyDescent="0.25">
      <c r="A22" s="30" t="s">
        <v>73</v>
      </c>
      <c r="B22" s="103" t="s">
        <v>115</v>
      </c>
      <c r="C22" s="42" t="s">
        <v>100</v>
      </c>
      <c r="D22" s="92">
        <v>0</v>
      </c>
      <c r="E22" s="92">
        <f>'[1]Dec 18'!$E$75</f>
        <v>1266993.54</v>
      </c>
      <c r="F22" s="104">
        <f t="shared" si="0"/>
        <v>1266993.54</v>
      </c>
      <c r="G22" s="45"/>
      <c r="H22" s="45"/>
      <c r="I22" s="92">
        <f>'[1]Dec 18'!$A$75</f>
        <v>1823.6</v>
      </c>
      <c r="J22" s="48"/>
      <c r="K22" s="41"/>
      <c r="L22" s="29"/>
      <c r="M22" s="29"/>
    </row>
    <row r="23" spans="1:13" ht="15" x14ac:dyDescent="0.25">
      <c r="A23" s="30" t="s">
        <v>74</v>
      </c>
      <c r="B23" s="103" t="s">
        <v>116</v>
      </c>
      <c r="C23" s="42" t="s">
        <v>56</v>
      </c>
      <c r="D23" s="92">
        <v>0</v>
      </c>
      <c r="E23" s="92">
        <f>'[1]Dec 18'!$E$77</f>
        <v>13721248.890000001</v>
      </c>
      <c r="F23" s="104">
        <f t="shared" si="0"/>
        <v>13721248.890000001</v>
      </c>
      <c r="G23" s="45">
        <v>12500849.5</v>
      </c>
      <c r="H23" s="45">
        <f t="shared" si="1"/>
        <v>1220399.3900000006</v>
      </c>
      <c r="I23" s="92">
        <f>'[1]Dec 18'!$A$77</f>
        <v>15419.63</v>
      </c>
      <c r="J23" s="48"/>
      <c r="K23" s="41"/>
      <c r="L23" s="29"/>
      <c r="M23" s="52"/>
    </row>
    <row r="24" spans="1:13" ht="15" x14ac:dyDescent="0.25">
      <c r="A24" s="30" t="s">
        <v>75</v>
      </c>
      <c r="B24" s="103" t="s">
        <v>117</v>
      </c>
      <c r="C24" s="42" t="s">
        <v>54</v>
      </c>
      <c r="D24" s="92">
        <v>0</v>
      </c>
      <c r="E24" s="92">
        <f>'[1]Dec 18'!$E$79</f>
        <v>0</v>
      </c>
      <c r="F24" s="104">
        <f t="shared" si="0"/>
        <v>0</v>
      </c>
      <c r="G24" s="45">
        <v>6974978.3799999999</v>
      </c>
      <c r="H24" s="45">
        <f>F24-G24</f>
        <v>-6974978.3799999999</v>
      </c>
      <c r="I24" s="92">
        <f>'[1]Dec 18'!$A$79</f>
        <v>3537.73</v>
      </c>
      <c r="J24" s="48"/>
      <c r="K24" s="41"/>
      <c r="L24" s="29"/>
      <c r="M24" s="29"/>
    </row>
    <row r="25" spans="1:13" ht="15" x14ac:dyDescent="0.25">
      <c r="A25" s="30" t="s">
        <v>75</v>
      </c>
      <c r="B25" s="103" t="s">
        <v>118</v>
      </c>
      <c r="C25" s="42" t="s">
        <v>65</v>
      </c>
      <c r="D25" s="92">
        <f>'[1]Dec 18'!$E$50</f>
        <v>0</v>
      </c>
      <c r="E25" s="92">
        <f>'[1]Dec 18'!$E$80</f>
        <v>0</v>
      </c>
      <c r="F25" s="104">
        <f t="shared" si="0"/>
        <v>0</v>
      </c>
      <c r="G25" s="45"/>
      <c r="H25" s="45"/>
      <c r="I25" s="92">
        <f>'[1]Dec 18'!$A$80</f>
        <v>74495.34</v>
      </c>
      <c r="J25" s="48"/>
      <c r="K25" s="41"/>
      <c r="L25" s="29"/>
      <c r="M25" s="29"/>
    </row>
    <row r="26" spans="1:13" s="53" customFormat="1" ht="15" x14ac:dyDescent="0.25">
      <c r="A26" s="53" t="s">
        <v>76</v>
      </c>
      <c r="B26" s="103" t="s">
        <v>119</v>
      </c>
      <c r="C26" s="42" t="s">
        <v>55</v>
      </c>
      <c r="D26" s="92">
        <v>0</v>
      </c>
      <c r="E26" s="92">
        <f>'[1]Dec 18'!$E$82</f>
        <v>2301725.19</v>
      </c>
      <c r="F26" s="104">
        <f t="shared" si="0"/>
        <v>2301725.19</v>
      </c>
      <c r="G26" s="51">
        <v>1577100.01</v>
      </c>
      <c r="H26" s="51">
        <f>F26-G26</f>
        <v>724625.17999999993</v>
      </c>
      <c r="I26" s="92">
        <f>'[1]Dec 18'!$A$82</f>
        <v>14193.51</v>
      </c>
      <c r="J26" s="48"/>
      <c r="K26" s="41"/>
      <c r="L26" s="29"/>
      <c r="M26" s="29"/>
    </row>
    <row r="27" spans="1:13" s="53" customFormat="1" ht="15" x14ac:dyDescent="0.25">
      <c r="A27" s="53" t="s">
        <v>76</v>
      </c>
      <c r="B27" s="103" t="s">
        <v>149</v>
      </c>
      <c r="C27" s="42" t="s">
        <v>148</v>
      </c>
      <c r="D27" s="92">
        <v>0</v>
      </c>
      <c r="E27" s="92">
        <f>'[1]Dec 18'!$E$83</f>
        <v>7322500</v>
      </c>
      <c r="F27" s="104">
        <f t="shared" ref="F27:F37" si="3">+E27+D27</f>
        <v>7322500</v>
      </c>
      <c r="G27" s="45"/>
      <c r="H27" s="45"/>
      <c r="I27" s="92">
        <f>'[1]Dec 18'!$A$83</f>
        <v>0</v>
      </c>
      <c r="J27" s="48"/>
      <c r="K27" s="41"/>
      <c r="L27" s="29"/>
      <c r="M27" s="29"/>
    </row>
    <row r="28" spans="1:13" ht="15" x14ac:dyDescent="0.25">
      <c r="A28" s="30" t="s">
        <v>77</v>
      </c>
      <c r="B28" s="103" t="s">
        <v>120</v>
      </c>
      <c r="C28" s="42" t="s">
        <v>52</v>
      </c>
      <c r="D28" s="92">
        <v>0</v>
      </c>
      <c r="E28" s="92">
        <f>'[1]Dec 18'!$E$85</f>
        <v>13720910.83</v>
      </c>
      <c r="F28" s="104">
        <f t="shared" si="3"/>
        <v>13720910.83</v>
      </c>
      <c r="G28" s="51"/>
      <c r="H28" s="51"/>
      <c r="I28" s="92">
        <f>'[1]Dec 18'!$A$85</f>
        <v>15249.58</v>
      </c>
      <c r="J28" s="48"/>
      <c r="K28" s="41"/>
      <c r="L28" s="29"/>
      <c r="M28" s="52"/>
    </row>
    <row r="29" spans="1:13" s="53" customFormat="1" ht="15" x14ac:dyDescent="0.25">
      <c r="A29" s="53" t="s">
        <v>78</v>
      </c>
      <c r="B29" s="103" t="s">
        <v>121</v>
      </c>
      <c r="C29" s="42" t="s">
        <v>57</v>
      </c>
      <c r="D29" s="92">
        <v>0</v>
      </c>
      <c r="E29" s="92">
        <f>'[1]Dec 18'!$E$87</f>
        <v>11213246.77</v>
      </c>
      <c r="F29" s="104">
        <f t="shared" si="3"/>
        <v>11213246.77</v>
      </c>
      <c r="G29" s="51"/>
      <c r="H29" s="51"/>
      <c r="I29" s="92">
        <f>'[1]Dec 18'!$A$87</f>
        <v>12446.01</v>
      </c>
      <c r="J29" s="48"/>
      <c r="K29" s="41"/>
      <c r="L29" s="29"/>
      <c r="M29" s="52"/>
    </row>
    <row r="30" spans="1:13" s="53" customFormat="1" ht="15" x14ac:dyDescent="0.25">
      <c r="A30" s="53" t="s">
        <v>79</v>
      </c>
      <c r="B30" s="103" t="s">
        <v>122</v>
      </c>
      <c r="C30" s="42" t="s">
        <v>53</v>
      </c>
      <c r="D30" s="92">
        <v>0</v>
      </c>
      <c r="E30" s="92">
        <f>'[1]Dec 18'!$E$89</f>
        <v>6234321.5300000003</v>
      </c>
      <c r="F30" s="104">
        <f t="shared" si="3"/>
        <v>6234321.5300000003</v>
      </c>
      <c r="G30" s="51"/>
      <c r="H30" s="51"/>
      <c r="I30" s="92">
        <f>'[1]Dec 18'!$A$89</f>
        <v>7575.56</v>
      </c>
      <c r="J30" s="48"/>
      <c r="K30" s="41"/>
      <c r="L30" s="29"/>
      <c r="M30" s="52"/>
    </row>
    <row r="31" spans="1:13" s="53" customFormat="1" ht="15" x14ac:dyDescent="0.25">
      <c r="A31" s="53" t="s">
        <v>79</v>
      </c>
      <c r="B31" s="103" t="s">
        <v>123</v>
      </c>
      <c r="C31" s="42" t="s">
        <v>101</v>
      </c>
      <c r="D31" s="92">
        <v>0</v>
      </c>
      <c r="E31" s="92">
        <f>'[1]Dec 18'!$E$90</f>
        <v>5239041.55</v>
      </c>
      <c r="F31" s="104">
        <f t="shared" si="3"/>
        <v>5239041.55</v>
      </c>
      <c r="G31" s="51"/>
      <c r="H31" s="51"/>
      <c r="I31" s="92">
        <f>'[1]Dec 18'!$A$90</f>
        <v>7552.24</v>
      </c>
      <c r="J31" s="48"/>
      <c r="K31" s="41"/>
      <c r="L31" s="29"/>
      <c r="M31" s="52"/>
    </row>
    <row r="32" spans="1:13" s="53" customFormat="1" ht="15" x14ac:dyDescent="0.25">
      <c r="A32" s="53" t="s">
        <v>80</v>
      </c>
      <c r="B32" s="103" t="s">
        <v>124</v>
      </c>
      <c r="C32" s="42" t="s">
        <v>62</v>
      </c>
      <c r="D32" s="92">
        <v>0</v>
      </c>
      <c r="E32" s="92">
        <f>'[1]Dec 18'!$E$92</f>
        <v>11212904.689999999</v>
      </c>
      <c r="F32" s="104">
        <f t="shared" si="3"/>
        <v>11212904.689999999</v>
      </c>
      <c r="G32" s="51"/>
      <c r="H32" s="51"/>
      <c r="I32" s="92">
        <f>'[1]Dec 18'!$A$92</f>
        <v>12191.42</v>
      </c>
      <c r="J32" s="48"/>
      <c r="K32" s="41"/>
      <c r="L32" s="29"/>
      <c r="M32" s="52"/>
    </row>
    <row r="33" spans="1:13" s="53" customFormat="1" ht="15" x14ac:dyDescent="0.25">
      <c r="A33" s="53" t="s">
        <v>96</v>
      </c>
      <c r="B33" s="103" t="s">
        <v>125</v>
      </c>
      <c r="C33" s="42" t="s">
        <v>95</v>
      </c>
      <c r="D33" s="92">
        <v>0</v>
      </c>
      <c r="E33" s="92">
        <f>'[1]Dec 18'!$E$94</f>
        <v>11212999.16</v>
      </c>
      <c r="F33" s="104">
        <f t="shared" si="3"/>
        <v>11212999.16</v>
      </c>
      <c r="G33" s="51"/>
      <c r="H33" s="51"/>
      <c r="I33" s="92">
        <f>'[1]Dec 18'!$A$94</f>
        <v>12335.71</v>
      </c>
      <c r="J33" s="48"/>
      <c r="K33" s="41"/>
      <c r="L33" s="29"/>
      <c r="M33" s="52"/>
    </row>
    <row r="34" spans="1:13" s="53" customFormat="1" ht="15" x14ac:dyDescent="0.25">
      <c r="A34" s="53" t="s">
        <v>97</v>
      </c>
      <c r="B34" s="103" t="s">
        <v>126</v>
      </c>
      <c r="C34" s="42" t="s">
        <v>98</v>
      </c>
      <c r="D34" s="92">
        <v>0</v>
      </c>
      <c r="E34" s="92">
        <f>'[1]Dec 18'!$E$96</f>
        <v>2561193.15</v>
      </c>
      <c r="F34" s="104">
        <f t="shared" si="3"/>
        <v>2561193.15</v>
      </c>
      <c r="G34" s="51"/>
      <c r="H34" s="51"/>
      <c r="I34" s="92">
        <f>'[1]Dec 18'!$A$96</f>
        <v>12232.93</v>
      </c>
      <c r="J34" s="48"/>
      <c r="K34" s="41"/>
      <c r="L34" s="29"/>
      <c r="M34" s="52"/>
    </row>
    <row r="35" spans="1:13" s="53" customFormat="1" ht="15" x14ac:dyDescent="0.25">
      <c r="A35" s="53" t="s">
        <v>102</v>
      </c>
      <c r="B35" s="103" t="s">
        <v>127</v>
      </c>
      <c r="C35" s="42" t="s">
        <v>99</v>
      </c>
      <c r="D35" s="92">
        <v>0</v>
      </c>
      <c r="E35" s="92">
        <f>'[1]Dec 18'!$E$98</f>
        <v>7525124.7199999997</v>
      </c>
      <c r="F35" s="104">
        <f t="shared" si="3"/>
        <v>7525124.7199999997</v>
      </c>
      <c r="G35" s="51"/>
      <c r="H35" s="51"/>
      <c r="I35" s="92">
        <v>9420.82</v>
      </c>
      <c r="J35" s="48"/>
      <c r="K35" s="41"/>
      <c r="L35" s="29"/>
      <c r="M35" s="52"/>
    </row>
    <row r="36" spans="1:13" s="53" customFormat="1" ht="15" x14ac:dyDescent="0.25">
      <c r="A36" s="53" t="s">
        <v>103</v>
      </c>
      <c r="B36" s="103" t="s">
        <v>128</v>
      </c>
      <c r="C36" s="42" t="s">
        <v>104</v>
      </c>
      <c r="D36" s="92">
        <v>0</v>
      </c>
      <c r="E36" s="92">
        <f>'[1]Dec 18'!$E$100</f>
        <v>7525117.5099999998</v>
      </c>
      <c r="F36" s="104">
        <f t="shared" si="3"/>
        <v>7525117.5099999998</v>
      </c>
      <c r="G36" s="51"/>
      <c r="H36" s="51"/>
      <c r="I36" s="92">
        <f>'[1]Dec 18'!$A$100</f>
        <v>9352.07</v>
      </c>
      <c r="J36" s="48"/>
      <c r="K36" s="41"/>
      <c r="L36" s="29"/>
      <c r="M36" s="52"/>
    </row>
    <row r="37" spans="1:13" s="53" customFormat="1" ht="15" x14ac:dyDescent="0.25">
      <c r="A37" s="53" t="s">
        <v>81</v>
      </c>
      <c r="B37" s="103" t="s">
        <v>129</v>
      </c>
      <c r="C37" s="42" t="s">
        <v>19</v>
      </c>
      <c r="D37" s="92">
        <f>'[1]Dec 18'!$E$51</f>
        <v>385000000</v>
      </c>
      <c r="E37" s="92">
        <f>'[1]Dec 18'!$E$102</f>
        <v>1462294.91</v>
      </c>
      <c r="F37" s="104">
        <f t="shared" si="3"/>
        <v>386462294.91000003</v>
      </c>
      <c r="G37" s="51">
        <v>272088130.85000002</v>
      </c>
      <c r="H37" s="45">
        <f>F37-G37</f>
        <v>114374164.06</v>
      </c>
      <c r="I37" s="92">
        <f>'[1]Dec 18'!$A$102</f>
        <v>3804748.55</v>
      </c>
      <c r="J37" s="48"/>
      <c r="K37" s="41"/>
      <c r="L37" s="29"/>
      <c r="M37" s="29"/>
    </row>
    <row r="38" spans="1:13" s="53" customFormat="1" ht="15" x14ac:dyDescent="0.25">
      <c r="A38" s="71"/>
      <c r="B38" s="115"/>
      <c r="C38" s="97"/>
      <c r="D38" s="92"/>
      <c r="E38" s="92"/>
      <c r="F38" s="116"/>
      <c r="G38" s="117"/>
      <c r="H38" s="117"/>
      <c r="I38" s="92"/>
      <c r="J38" s="48"/>
      <c r="K38" s="48"/>
      <c r="L38" s="29" t="str">
        <f t="shared" ref="L38" si="4">CONCATENATE(K38,J38)</f>
        <v/>
      </c>
      <c r="M38" s="52"/>
    </row>
    <row r="39" spans="1:13" ht="15" x14ac:dyDescent="0.25">
      <c r="B39" s="29"/>
      <c r="C39" s="79" t="s">
        <v>34</v>
      </c>
      <c r="D39" s="105">
        <f>SUM(D11:D38)</f>
        <v>385000000</v>
      </c>
      <c r="E39" s="106">
        <f>SUM(E11:E38)</f>
        <v>174990454.37</v>
      </c>
      <c r="F39" s="107">
        <f>+E39+D39</f>
        <v>559990454.37</v>
      </c>
      <c r="G39" s="106">
        <f>SUM(G9:G38)</f>
        <v>370114649.68000001</v>
      </c>
      <c r="H39" s="82">
        <f t="shared" si="1"/>
        <v>189875804.69</v>
      </c>
      <c r="I39" s="106">
        <f>SUM(I11:I38)</f>
        <v>4117392.9499999997</v>
      </c>
      <c r="J39" s="48"/>
      <c r="K39" s="48"/>
      <c r="L39" s="29"/>
      <c r="M39" s="29"/>
    </row>
    <row r="40" spans="1:13" ht="15" x14ac:dyDescent="0.25">
      <c r="B40" s="29"/>
      <c r="C40" s="25" t="s">
        <v>35</v>
      </c>
      <c r="D40" s="108">
        <f>ROUND(+D39/F39,2)</f>
        <v>0.69</v>
      </c>
      <c r="E40" s="108">
        <f>ROUND(+E39/F39,2)</f>
        <v>0.31</v>
      </c>
      <c r="F40" s="109">
        <f>+D40+E40</f>
        <v>1</v>
      </c>
      <c r="G40" s="28"/>
      <c r="H40" s="28"/>
      <c r="I40" s="3"/>
      <c r="J40" s="25"/>
      <c r="K40" s="47"/>
      <c r="L40" s="29"/>
      <c r="M40" s="29"/>
    </row>
    <row r="41" spans="1:13" ht="15" x14ac:dyDescent="0.25">
      <c r="B41" s="29"/>
      <c r="C41" s="25"/>
      <c r="D41" s="26"/>
      <c r="E41" s="100"/>
      <c r="F41" s="120">
        <f>F39-'[1]Dec 18'!$E$104-D39</f>
        <v>0</v>
      </c>
      <c r="G41" s="28"/>
      <c r="H41" s="28"/>
      <c r="I41" s="98">
        <f>I39-'[1]Dec 18'!$A$103</f>
        <v>180</v>
      </c>
      <c r="J41" s="25"/>
      <c r="K41" s="47"/>
      <c r="L41" s="29"/>
      <c r="M41" s="29"/>
    </row>
    <row r="42" spans="1:13" ht="15" x14ac:dyDescent="0.25">
      <c r="B42" s="94"/>
      <c r="C42" s="97"/>
      <c r="D42" s="26"/>
      <c r="E42" s="3"/>
      <c r="F42" s="3"/>
      <c r="G42" s="28"/>
      <c r="H42" s="28"/>
      <c r="I42" s="99"/>
      <c r="J42" s="54"/>
      <c r="K42" s="29"/>
      <c r="L42" s="29"/>
    </row>
    <row r="43" spans="1:13" ht="15" x14ac:dyDescent="0.25">
      <c r="B43" s="29"/>
      <c r="C43" s="25"/>
      <c r="D43" s="26"/>
      <c r="E43" s="27"/>
      <c r="F43" s="27"/>
      <c r="G43" s="28"/>
      <c r="H43" s="28"/>
      <c r="I43" s="99"/>
      <c r="J43" s="54"/>
      <c r="K43" s="29"/>
      <c r="L43" s="29"/>
    </row>
    <row r="44" spans="1:13" ht="31.2" x14ac:dyDescent="0.3">
      <c r="B44" s="29" t="s">
        <v>12</v>
      </c>
      <c r="C44" s="40" t="s">
        <v>22</v>
      </c>
      <c r="D44" s="32" t="s">
        <v>23</v>
      </c>
      <c r="E44" s="121" t="s">
        <v>134</v>
      </c>
      <c r="F44" s="36" t="s">
        <v>135</v>
      </c>
      <c r="G44" s="28"/>
      <c r="H44" s="28"/>
      <c r="I44" s="25"/>
      <c r="J44" s="54"/>
      <c r="K44" s="29"/>
      <c r="L44" s="29"/>
    </row>
    <row r="45" spans="1:13" s="53" customFormat="1" ht="39.6" x14ac:dyDescent="0.25">
      <c r="B45" s="52"/>
      <c r="C45" s="55"/>
      <c r="D45" s="56"/>
      <c r="E45" s="57"/>
      <c r="F45" s="57"/>
      <c r="G45" s="58"/>
      <c r="H45" s="58"/>
      <c r="I45" s="55"/>
      <c r="J45" s="93" t="s">
        <v>46</v>
      </c>
      <c r="K45" s="52"/>
      <c r="L45" s="52"/>
    </row>
    <row r="46" spans="1:13" s="53" customFormat="1" ht="15" x14ac:dyDescent="0.25">
      <c r="A46" s="53" t="s">
        <v>83</v>
      </c>
      <c r="B46" s="103">
        <v>5667</v>
      </c>
      <c r="C46" s="53" t="s">
        <v>30</v>
      </c>
      <c r="E46" s="119">
        <v>3328144.02</v>
      </c>
      <c r="F46" s="110">
        <f>D46+E46</f>
        <v>3328144.02</v>
      </c>
      <c r="G46" s="60">
        <v>5001254.1900000004</v>
      </c>
      <c r="H46" s="51">
        <f t="shared" ref="H46:H57" si="5">F46-G46</f>
        <v>-1673110.1700000004</v>
      </c>
      <c r="I46" s="85">
        <v>0</v>
      </c>
      <c r="J46" s="61">
        <v>0</v>
      </c>
      <c r="K46" s="62"/>
      <c r="L46" s="52"/>
    </row>
    <row r="47" spans="1:13" s="53" customFormat="1" ht="15" x14ac:dyDescent="0.25">
      <c r="A47" s="53" t="s">
        <v>84</v>
      </c>
      <c r="B47" s="103">
        <v>5662</v>
      </c>
      <c r="C47" s="50" t="s">
        <v>29</v>
      </c>
      <c r="E47" s="118">
        <v>100061.74</v>
      </c>
      <c r="F47" s="110">
        <f t="shared" ref="F47:F56" si="6">D47+E47</f>
        <v>100061.74</v>
      </c>
      <c r="G47" s="51">
        <v>100061.74</v>
      </c>
      <c r="H47" s="51">
        <f t="shared" si="5"/>
        <v>0</v>
      </c>
      <c r="I47" s="85">
        <v>0</v>
      </c>
      <c r="J47" s="61">
        <v>0</v>
      </c>
      <c r="K47" s="62"/>
      <c r="L47" s="52"/>
    </row>
    <row r="48" spans="1:13" s="53" customFormat="1" ht="15" x14ac:dyDescent="0.25">
      <c r="A48" s="53" t="s">
        <v>92</v>
      </c>
      <c r="B48" s="103">
        <v>5247</v>
      </c>
      <c r="C48" s="50" t="s">
        <v>24</v>
      </c>
      <c r="E48" s="118">
        <v>46176.51</v>
      </c>
      <c r="F48" s="110">
        <f t="shared" si="6"/>
        <v>46176.51</v>
      </c>
      <c r="G48" s="51">
        <v>94700.3</v>
      </c>
      <c r="H48" s="51">
        <f t="shared" si="5"/>
        <v>-48523.79</v>
      </c>
      <c r="I48" s="85">
        <v>0</v>
      </c>
      <c r="J48" s="61">
        <v>0</v>
      </c>
      <c r="K48" s="62"/>
      <c r="L48" s="52"/>
    </row>
    <row r="49" spans="1:15" s="53" customFormat="1" ht="15" x14ac:dyDescent="0.25">
      <c r="A49" s="53" t="s">
        <v>85</v>
      </c>
      <c r="B49" s="103">
        <v>5345</v>
      </c>
      <c r="C49" s="50" t="s">
        <v>37</v>
      </c>
      <c r="E49" s="118">
        <v>1500000.2</v>
      </c>
      <c r="F49" s="110">
        <f t="shared" si="6"/>
        <v>1500000.2</v>
      </c>
      <c r="G49" s="51">
        <v>750000.2</v>
      </c>
      <c r="H49" s="51">
        <f t="shared" si="5"/>
        <v>750000</v>
      </c>
      <c r="I49" s="85">
        <v>0</v>
      </c>
      <c r="J49" s="61">
        <v>0</v>
      </c>
      <c r="K49" s="62"/>
      <c r="L49" s="52"/>
    </row>
    <row r="50" spans="1:15" s="53" customFormat="1" ht="15" x14ac:dyDescent="0.25">
      <c r="A50" s="53" t="s">
        <v>93</v>
      </c>
      <c r="B50" s="103">
        <v>5303</v>
      </c>
      <c r="C50" s="50" t="s">
        <v>25</v>
      </c>
      <c r="E50" s="118">
        <v>15190124.609999999</v>
      </c>
      <c r="F50" s="110">
        <f t="shared" si="6"/>
        <v>15190124.609999999</v>
      </c>
      <c r="G50" s="51">
        <v>24889684.07</v>
      </c>
      <c r="H50" s="51">
        <f t="shared" si="5"/>
        <v>-9699559.4600000009</v>
      </c>
      <c r="I50" s="85">
        <v>0</v>
      </c>
      <c r="J50" s="61">
        <v>0</v>
      </c>
      <c r="K50" s="62"/>
      <c r="L50" s="52"/>
    </row>
    <row r="51" spans="1:15" s="53" customFormat="1" ht="15" x14ac:dyDescent="0.25">
      <c r="A51" s="53" t="s">
        <v>86</v>
      </c>
      <c r="B51" s="103">
        <v>5360</v>
      </c>
      <c r="C51" s="50" t="s">
        <v>26</v>
      </c>
      <c r="E51" s="118">
        <v>9493042.1400000006</v>
      </c>
      <c r="F51" s="110">
        <f t="shared" si="6"/>
        <v>9493042.1400000006</v>
      </c>
      <c r="G51" s="51">
        <v>3283558.7</v>
      </c>
      <c r="H51" s="51">
        <f t="shared" si="5"/>
        <v>6209483.4400000004</v>
      </c>
      <c r="I51" s="85">
        <v>0</v>
      </c>
      <c r="J51" s="61">
        <v>0</v>
      </c>
      <c r="K51" s="62"/>
      <c r="L51" s="52"/>
    </row>
    <row r="52" spans="1:15" s="53" customFormat="1" ht="15" x14ac:dyDescent="0.25">
      <c r="A52" s="53" t="s">
        <v>94</v>
      </c>
      <c r="B52" s="103">
        <v>5181</v>
      </c>
      <c r="C52" s="50" t="s">
        <v>27</v>
      </c>
      <c r="E52" s="118">
        <v>2716039.59</v>
      </c>
      <c r="F52" s="110">
        <f t="shared" si="6"/>
        <v>2716039.59</v>
      </c>
      <c r="G52" s="51">
        <v>686312.18</v>
      </c>
      <c r="H52" s="51">
        <f t="shared" si="5"/>
        <v>2029727.4099999997</v>
      </c>
      <c r="I52" s="85">
        <v>0</v>
      </c>
      <c r="J52" s="61">
        <v>0</v>
      </c>
      <c r="K52" s="62"/>
      <c r="L52" s="52"/>
    </row>
    <row r="53" spans="1:15" s="53" customFormat="1" ht="24.6" x14ac:dyDescent="0.4">
      <c r="A53" s="53" t="s">
        <v>87</v>
      </c>
      <c r="B53" s="103">
        <v>6312</v>
      </c>
      <c r="C53" s="50" t="s">
        <v>145</v>
      </c>
      <c r="E53" s="122">
        <f>249213.65</f>
        <v>249213.65</v>
      </c>
      <c r="F53" s="110">
        <f t="shared" si="6"/>
        <v>249213.65</v>
      </c>
      <c r="G53" s="51">
        <v>199263.65</v>
      </c>
      <c r="H53" s="51">
        <f t="shared" si="5"/>
        <v>49950</v>
      </c>
      <c r="I53" s="85">
        <v>0</v>
      </c>
      <c r="J53" s="61">
        <v>0</v>
      </c>
      <c r="K53" s="62"/>
      <c r="L53" s="52"/>
    </row>
    <row r="54" spans="1:15" s="53" customFormat="1" ht="15" x14ac:dyDescent="0.25">
      <c r="A54" s="53" t="s">
        <v>88</v>
      </c>
      <c r="B54" s="103">
        <v>5643</v>
      </c>
      <c r="C54" s="50" t="s">
        <v>36</v>
      </c>
      <c r="E54" s="118">
        <v>106632.48</v>
      </c>
      <c r="F54" s="110">
        <f t="shared" si="6"/>
        <v>106632.48</v>
      </c>
      <c r="G54" s="51">
        <v>106632.48</v>
      </c>
      <c r="H54" s="51">
        <f t="shared" si="5"/>
        <v>0</v>
      </c>
      <c r="I54" s="85">
        <v>0</v>
      </c>
      <c r="J54" s="61">
        <v>0</v>
      </c>
      <c r="K54" s="62"/>
      <c r="L54" s="52"/>
    </row>
    <row r="55" spans="1:15" s="53" customFormat="1" ht="15" x14ac:dyDescent="0.25">
      <c r="A55" s="53" t="s">
        <v>89</v>
      </c>
      <c r="B55" s="103">
        <v>2720</v>
      </c>
      <c r="C55" s="50" t="s">
        <v>28</v>
      </c>
      <c r="E55" s="118">
        <v>14392647.35</v>
      </c>
      <c r="F55" s="110">
        <f t="shared" si="6"/>
        <v>14392647.35</v>
      </c>
      <c r="G55" s="51">
        <v>17801199.649999999</v>
      </c>
      <c r="H55" s="45">
        <f t="shared" si="5"/>
        <v>-3408552.2999999989</v>
      </c>
      <c r="I55" s="85">
        <v>0</v>
      </c>
      <c r="J55" s="61">
        <v>0</v>
      </c>
      <c r="K55" s="62"/>
      <c r="L55" s="52"/>
    </row>
    <row r="56" spans="1:15" s="53" customFormat="1" ht="15" x14ac:dyDescent="0.25">
      <c r="A56" s="53" t="s">
        <v>90</v>
      </c>
      <c r="B56" s="103">
        <v>5815</v>
      </c>
      <c r="C56" s="50" t="s">
        <v>38</v>
      </c>
      <c r="E56" s="118">
        <v>625000</v>
      </c>
      <c r="F56" s="110">
        <f t="shared" si="6"/>
        <v>625000</v>
      </c>
      <c r="G56" s="51">
        <v>625000</v>
      </c>
      <c r="H56" s="51">
        <f t="shared" si="5"/>
        <v>0</v>
      </c>
      <c r="I56" s="85">
        <v>0</v>
      </c>
      <c r="J56" s="61">
        <v>0</v>
      </c>
      <c r="K56" s="62"/>
      <c r="L56" s="52"/>
    </row>
    <row r="57" spans="1:15" ht="15" x14ac:dyDescent="0.25">
      <c r="B57" s="29"/>
      <c r="C57" s="79" t="s">
        <v>34</v>
      </c>
      <c r="D57" s="80">
        <f>SUM(D46:D56)</f>
        <v>0</v>
      </c>
      <c r="E57" s="80">
        <f t="shared" ref="E57:F57" si="7">SUM(E46:E56)</f>
        <v>47747082.289999999</v>
      </c>
      <c r="F57" s="80">
        <f t="shared" si="7"/>
        <v>47747082.289999999</v>
      </c>
      <c r="G57" s="81">
        <f>SUM(G46:G56)</f>
        <v>53537667.159999996</v>
      </c>
      <c r="H57" s="82">
        <f t="shared" si="5"/>
        <v>-5790584.8699999973</v>
      </c>
      <c r="I57" s="83">
        <f>SUM(I46:I56)</f>
        <v>0</v>
      </c>
      <c r="J57" s="63"/>
      <c r="K57" s="64"/>
      <c r="L57" s="29"/>
    </row>
    <row r="58" spans="1:15" ht="15" x14ac:dyDescent="0.25">
      <c r="B58" s="29"/>
      <c r="C58" s="25"/>
      <c r="D58" s="26"/>
      <c r="E58" s="3"/>
      <c r="F58" s="3"/>
      <c r="G58" s="28"/>
      <c r="H58" s="28"/>
      <c r="I58" s="65"/>
      <c r="J58" s="63"/>
      <c r="K58" s="64"/>
      <c r="L58" s="29"/>
    </row>
    <row r="59" spans="1:15" ht="15" x14ac:dyDescent="0.25">
      <c r="B59" s="29"/>
      <c r="C59" s="25"/>
      <c r="D59" s="26"/>
      <c r="E59" s="102"/>
      <c r="F59" s="26"/>
      <c r="G59" s="28"/>
      <c r="H59" s="28"/>
      <c r="I59" s="66"/>
      <c r="J59" s="63"/>
      <c r="K59" s="64"/>
      <c r="L59" s="29"/>
    </row>
    <row r="60" spans="1:15" s="71" customFormat="1" ht="15" x14ac:dyDescent="0.25">
      <c r="A60" s="71" t="s">
        <v>91</v>
      </c>
      <c r="B60" s="103">
        <v>1385</v>
      </c>
      <c r="C60" s="68" t="s">
        <v>13</v>
      </c>
      <c r="D60" s="69">
        <v>0</v>
      </c>
      <c r="E60" s="56">
        <v>65695.240000000005</v>
      </c>
      <c r="F60" s="101">
        <f>D60+E60</f>
        <v>65695.240000000005</v>
      </c>
      <c r="G60" s="58">
        <v>203722.81</v>
      </c>
      <c r="H60" s="51">
        <f t="shared" ref="H60:H62" si="8">F60-G60</f>
        <v>-138027.57</v>
      </c>
      <c r="I60" s="56">
        <v>135.56</v>
      </c>
      <c r="J60" s="113">
        <f>I60/F60*12</f>
        <v>2.476161134353113E-2</v>
      </c>
      <c r="K60" s="70" t="s">
        <v>136</v>
      </c>
      <c r="L60" s="67"/>
    </row>
    <row r="61" spans="1:15" ht="15" x14ac:dyDescent="0.25">
      <c r="B61" s="29"/>
      <c r="C61" s="25"/>
      <c r="D61" s="26"/>
      <c r="E61" s="26"/>
      <c r="F61" s="26"/>
      <c r="G61" s="28"/>
      <c r="H61" s="28"/>
      <c r="I61" s="65"/>
      <c r="J61" s="63"/>
      <c r="K61" s="64"/>
      <c r="L61" s="29"/>
    </row>
    <row r="62" spans="1:15" ht="15.6" x14ac:dyDescent="0.3">
      <c r="B62" s="1" t="s">
        <v>48</v>
      </c>
      <c r="C62" s="29"/>
      <c r="D62" s="106">
        <f t="shared" ref="D62:E62" si="9">SUM(D39+D57+D60)</f>
        <v>385000000</v>
      </c>
      <c r="E62" s="106">
        <f t="shared" si="9"/>
        <v>222803231.90000001</v>
      </c>
      <c r="F62" s="114">
        <f>SUM(F39+F57+F60)</f>
        <v>607803231.89999998</v>
      </c>
      <c r="G62" s="3">
        <f>SUM(G39+G57+G60)</f>
        <v>423856039.65000004</v>
      </c>
      <c r="H62" s="51">
        <f t="shared" si="8"/>
        <v>183947192.24999994</v>
      </c>
      <c r="I62" s="106">
        <f>SUM(I39+I57+I60)</f>
        <v>4117528.51</v>
      </c>
      <c r="J62" s="25"/>
      <c r="K62" s="29"/>
      <c r="L62" s="29"/>
      <c r="O62" s="72"/>
    </row>
    <row r="63" spans="1:15" ht="15.6" x14ac:dyDescent="0.3">
      <c r="B63" s="2"/>
      <c r="C63" s="29"/>
      <c r="D63" s="111">
        <f>ROUND(D62/F62,2)</f>
        <v>0.63</v>
      </c>
      <c r="E63" s="111">
        <f>ROUND(E62/F62,2)</f>
        <v>0.37</v>
      </c>
      <c r="F63" s="109">
        <f>+D63+E63</f>
        <v>1</v>
      </c>
      <c r="G63" s="28"/>
      <c r="H63" s="28"/>
      <c r="I63" s="64"/>
      <c r="J63" s="25"/>
      <c r="K63" s="29"/>
      <c r="L63" s="29"/>
      <c r="O63" s="72"/>
    </row>
    <row r="64" spans="1:15" x14ac:dyDescent="0.25">
      <c r="B64" s="73"/>
      <c r="C64" s="73"/>
      <c r="E64" s="3"/>
      <c r="F64" s="3"/>
      <c r="G64" s="45"/>
      <c r="H64" s="45"/>
      <c r="I64" s="64"/>
    </row>
    <row r="65" spans="1:11" x14ac:dyDescent="0.25">
      <c r="D65" s="3"/>
      <c r="E65" s="3"/>
      <c r="F65" s="3"/>
      <c r="G65" s="45"/>
      <c r="H65" s="45"/>
      <c r="I65" s="3"/>
    </row>
    <row r="66" spans="1:11" s="53" customFormat="1" x14ac:dyDescent="0.25">
      <c r="A66" s="71" t="s">
        <v>137</v>
      </c>
      <c r="C66" s="53" t="s">
        <v>41</v>
      </c>
      <c r="D66" s="59"/>
      <c r="E66" s="62"/>
      <c r="F66" s="59">
        <v>1500</v>
      </c>
      <c r="G66" s="51">
        <v>1150</v>
      </c>
      <c r="H66" s="51">
        <f>F66-G66</f>
        <v>350</v>
      </c>
      <c r="I66" s="62"/>
      <c r="J66" s="77"/>
    </row>
    <row r="67" spans="1:11" ht="24.6" x14ac:dyDescent="0.4">
      <c r="A67" s="71" t="s">
        <v>138</v>
      </c>
      <c r="C67" s="30" t="s">
        <v>146</v>
      </c>
      <c r="E67" s="64"/>
      <c r="F67" s="59">
        <f>580500</f>
        <v>580500</v>
      </c>
      <c r="G67" s="45">
        <v>496400</v>
      </c>
      <c r="H67" s="45">
        <f>F67-G67</f>
        <v>84100</v>
      </c>
      <c r="I67" s="64" t="s">
        <v>151</v>
      </c>
    </row>
    <row r="68" spans="1:11" ht="15.6" x14ac:dyDescent="0.3">
      <c r="B68" s="78" t="s">
        <v>49</v>
      </c>
      <c r="E68" s="64"/>
      <c r="F68" s="114">
        <f>SUM(F66:F67)</f>
        <v>582000</v>
      </c>
      <c r="G68" s="45">
        <f>SUM(G66:G67)</f>
        <v>497550</v>
      </c>
      <c r="H68" s="45">
        <f>F68-G68</f>
        <v>84450</v>
      </c>
      <c r="I68" s="64"/>
    </row>
    <row r="69" spans="1:11" x14ac:dyDescent="0.25">
      <c r="E69" s="3"/>
      <c r="F69" s="3"/>
      <c r="G69" s="45"/>
      <c r="H69" s="45"/>
      <c r="I69" s="64"/>
    </row>
    <row r="70" spans="1:11" x14ac:dyDescent="0.25">
      <c r="E70" s="3"/>
      <c r="F70" s="3"/>
      <c r="G70" s="45"/>
      <c r="H70" s="45"/>
      <c r="I70" s="64"/>
    </row>
    <row r="71" spans="1:11" ht="16.2" thickBot="1" x14ac:dyDescent="0.35">
      <c r="B71" s="78" t="s">
        <v>50</v>
      </c>
      <c r="E71" s="3"/>
      <c r="F71" s="112">
        <f>F62+F68</f>
        <v>608385231.89999998</v>
      </c>
      <c r="G71" s="45"/>
      <c r="H71" s="45"/>
      <c r="I71" s="64"/>
    </row>
    <row r="72" spans="1:11" ht="13.8" thickTop="1" x14ac:dyDescent="0.25"/>
    <row r="73" spans="1:11" ht="24.6" x14ac:dyDescent="0.4">
      <c r="A73" s="125" t="s">
        <v>139</v>
      </c>
      <c r="B73" s="123" t="s">
        <v>140</v>
      </c>
    </row>
    <row r="74" spans="1:11" x14ac:dyDescent="0.25">
      <c r="B74" s="123" t="s">
        <v>141</v>
      </c>
    </row>
    <row r="75" spans="1:11" x14ac:dyDescent="0.25">
      <c r="B75" s="123" t="s">
        <v>142</v>
      </c>
    </row>
    <row r="76" spans="1:11" x14ac:dyDescent="0.25">
      <c r="B76" s="123" t="s">
        <v>143</v>
      </c>
    </row>
    <row r="77" spans="1:11" x14ac:dyDescent="0.25">
      <c r="B77" s="123" t="s">
        <v>144</v>
      </c>
    </row>
    <row r="78" spans="1:11" ht="14.4" customHeight="1" x14ac:dyDescent="0.25">
      <c r="B78" s="128" t="s">
        <v>153</v>
      </c>
      <c r="C78" s="128"/>
      <c r="D78" s="128"/>
      <c r="E78" s="128"/>
      <c r="F78" s="128"/>
      <c r="G78" s="128"/>
      <c r="H78" s="128"/>
      <c r="I78" s="128"/>
      <c r="J78" s="128"/>
      <c r="K78" s="128"/>
    </row>
    <row r="79" spans="1:11" ht="14.4" customHeight="1" x14ac:dyDescent="0.25">
      <c r="B79" s="128"/>
      <c r="C79" s="128"/>
      <c r="D79" s="128"/>
      <c r="E79" s="128"/>
      <c r="F79" s="128"/>
      <c r="G79" s="128"/>
      <c r="H79" s="128"/>
      <c r="I79" s="128"/>
      <c r="J79" s="128"/>
      <c r="K79" s="128"/>
    </row>
    <row r="80" spans="1:11" ht="36.6" customHeight="1" x14ac:dyDescent="0.25">
      <c r="B80" s="128"/>
      <c r="C80" s="128"/>
      <c r="D80" s="128"/>
      <c r="E80" s="128"/>
      <c r="F80" s="128"/>
      <c r="G80" s="128"/>
      <c r="H80" s="128"/>
      <c r="I80" s="128"/>
      <c r="J80" s="128"/>
      <c r="K80" s="128"/>
    </row>
    <row r="81" spans="1:6" ht="24.6" x14ac:dyDescent="0.4">
      <c r="A81" s="125" t="s">
        <v>150</v>
      </c>
      <c r="B81" s="30" t="s">
        <v>155</v>
      </c>
    </row>
    <row r="89" spans="1:6" x14ac:dyDescent="0.25">
      <c r="F89" s="14"/>
    </row>
    <row r="90" spans="1:6" x14ac:dyDescent="0.25">
      <c r="E90" s="14"/>
      <c r="F90" s="14"/>
    </row>
  </sheetData>
  <sortState ref="B10:I36">
    <sortCondition ref="C10:C36"/>
  </sortState>
  <mergeCells count="1">
    <mergeCell ref="B78:K80"/>
  </mergeCells>
  <pageMargins left="0" right="0" top="0" bottom="0" header="0.3" footer="0.3"/>
  <pageSetup scale="77" fitToHeight="0" orientation="landscape" r:id="rId1"/>
  <headerFooter>
    <oddFooter>&amp;L&amp;Z&amp;F&amp;RPage &amp;P</oddFooter>
  </headerFooter>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Posting</vt:lpstr>
      <vt:lpstr>Wrksh</vt:lpstr>
      <vt:lpstr>Posting!Print_Area</vt:lpstr>
      <vt:lpstr>Wrksh!Print_Area</vt:lpstr>
      <vt:lpstr>Wrksh!Print_Titles</vt:lpstr>
    </vt:vector>
  </TitlesOfParts>
  <Company>ISTHA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mpickens;mciaccio</dc:creator>
  <cp:lastModifiedBy>Ciaccio, Maria</cp:lastModifiedBy>
  <cp:lastPrinted>2019-01-14T19:20:09Z</cp:lastPrinted>
  <dcterms:created xsi:type="dcterms:W3CDTF">2011-02-08T14:25:29Z</dcterms:created>
  <dcterms:modified xsi:type="dcterms:W3CDTF">2019-03-11T18:49:56Z</dcterms:modified>
</cp:coreProperties>
</file>