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Engineering\ProgramControls-2\DocumentControl\Master Forms\Consultant Invoicing\Invoicing Forms\"/>
    </mc:Choice>
  </mc:AlternateContent>
  <xr:revisionPtr revIDLastSave="0" documentId="13_ncr:1_{1349F71A-7DBD-4DCE-BCBB-63BA53BF9C02}" xr6:coauthVersionLast="47" xr6:coauthVersionMax="47" xr10:uidLastSave="{00000000-0000-0000-0000-000000000000}"/>
  <bookViews>
    <workbookView xWindow="-120" yWindow="-120" windowWidth="38640" windowHeight="15840" xr2:uid="{00000000-000D-0000-FFFF-FFFF00000000}"/>
  </bookViews>
  <sheets>
    <sheet name="By Task-Example" sheetId="5" r:id="rId1"/>
    <sheet name="By Sub-Example" sheetId="6" r:id="rId2"/>
    <sheet name="By Task" sheetId="1" r:id="rId3"/>
    <sheet name="By Sub" sheetId="4" r:id="rId4"/>
  </sheets>
  <definedNames>
    <definedName name="Contract_Upper_Limit" localSheetId="3">'By Sub'!$C$9</definedName>
    <definedName name="Contract_Upper_Limit" localSheetId="1">'By Sub-Example'!$C$9</definedName>
    <definedName name="_xlnm.Print_Area" localSheetId="3">'By Sub'!$A$1:$X$41</definedName>
    <definedName name="_xlnm.Print_Area" localSheetId="1">'By Sub-Example'!$A$1:$X$41</definedName>
    <definedName name="_xlnm.Print_Area" localSheetId="2">'By Task'!$A$1:$R$41</definedName>
    <definedName name="_xlnm.Print_Area" localSheetId="0">'By Task-Example'!$A$1:$R$41</definedName>
    <definedName name="_xlnm.Print_Titles" localSheetId="3">'By Sub'!$A:$B</definedName>
    <definedName name="_xlnm.Print_Titles" localSheetId="1">'By Sub-Example'!$A:$B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6" l="1"/>
  <c r="D35" i="6" s="1"/>
  <c r="E41" i="6"/>
  <c r="E40" i="6"/>
  <c r="C36" i="6"/>
  <c r="X35" i="6"/>
  <c r="U35" i="6"/>
  <c r="T35" i="6"/>
  <c r="S35" i="6"/>
  <c r="R35" i="6"/>
  <c r="Q35" i="6"/>
  <c r="P35" i="6"/>
  <c r="M35" i="6"/>
  <c r="L35" i="6"/>
  <c r="K35" i="6"/>
  <c r="J35" i="6"/>
  <c r="I35" i="6"/>
  <c r="H35" i="6"/>
  <c r="X34" i="6"/>
  <c r="W34" i="6"/>
  <c r="W35" i="6" s="1"/>
  <c r="V34" i="6"/>
  <c r="V35" i="6" s="1"/>
  <c r="U34" i="6"/>
  <c r="T34" i="6"/>
  <c r="S34" i="6"/>
  <c r="R34" i="6"/>
  <c r="Q34" i="6"/>
  <c r="P34" i="6"/>
  <c r="O34" i="6"/>
  <c r="O35" i="6" s="1"/>
  <c r="N34" i="6"/>
  <c r="N35" i="6" s="1"/>
  <c r="M34" i="6"/>
  <c r="L34" i="6"/>
  <c r="K34" i="6"/>
  <c r="J34" i="6"/>
  <c r="I34" i="6"/>
  <c r="I8" i="6" s="1"/>
  <c r="H34" i="6"/>
  <c r="H8" i="6" s="1"/>
  <c r="G34" i="6"/>
  <c r="G8" i="6" s="1"/>
  <c r="F34" i="6"/>
  <c r="F8" i="6" s="1"/>
  <c r="E34" i="6"/>
  <c r="E35" i="6" s="1"/>
  <c r="C33" i="6"/>
  <c r="B33" i="6"/>
  <c r="A33" i="6"/>
  <c r="C32" i="6"/>
  <c r="B32" i="6"/>
  <c r="A32" i="6"/>
  <c r="C31" i="6"/>
  <c r="B31" i="6"/>
  <c r="A31" i="6"/>
  <c r="C30" i="6"/>
  <c r="B30" i="6"/>
  <c r="A30" i="6"/>
  <c r="C29" i="6"/>
  <c r="B29" i="6"/>
  <c r="A29" i="6"/>
  <c r="C28" i="6"/>
  <c r="B28" i="6"/>
  <c r="A28" i="6"/>
  <c r="C27" i="6"/>
  <c r="B27" i="6"/>
  <c r="A27" i="6"/>
  <c r="C26" i="6"/>
  <c r="B26" i="6"/>
  <c r="A26" i="6"/>
  <c r="C25" i="6"/>
  <c r="B25" i="6"/>
  <c r="A25" i="6"/>
  <c r="C24" i="6"/>
  <c r="B24" i="6"/>
  <c r="A24" i="6"/>
  <c r="C23" i="6"/>
  <c r="B23" i="6"/>
  <c r="A23" i="6"/>
  <c r="C22" i="6"/>
  <c r="B22" i="6"/>
  <c r="A22" i="6"/>
  <c r="C21" i="6"/>
  <c r="B21" i="6"/>
  <c r="A21" i="6"/>
  <c r="C20" i="6"/>
  <c r="B20" i="6"/>
  <c r="A20" i="6"/>
  <c r="C19" i="6"/>
  <c r="B19" i="6"/>
  <c r="A19" i="6"/>
  <c r="C18" i="6"/>
  <c r="B18" i="6"/>
  <c r="A18" i="6"/>
  <c r="C17" i="6"/>
  <c r="B17" i="6"/>
  <c r="A17" i="6"/>
  <c r="C16" i="6"/>
  <c r="B16" i="6"/>
  <c r="A16" i="6"/>
  <c r="C15" i="6"/>
  <c r="B15" i="6"/>
  <c r="A15" i="6"/>
  <c r="C14" i="6"/>
  <c r="B14" i="6"/>
  <c r="A14" i="6"/>
  <c r="C13" i="6"/>
  <c r="B13" i="6"/>
  <c r="A13" i="6"/>
  <c r="C12" i="6"/>
  <c r="B12" i="6"/>
  <c r="A12" i="6"/>
  <c r="C11" i="6"/>
  <c r="B11" i="6"/>
  <c r="A11" i="6"/>
  <c r="C10" i="6"/>
  <c r="B10" i="6"/>
  <c r="A10" i="6"/>
  <c r="C9" i="6"/>
  <c r="B9" i="6"/>
  <c r="A9" i="6"/>
  <c r="X8" i="6"/>
  <c r="W8" i="6"/>
  <c r="V8" i="6"/>
  <c r="U8" i="6"/>
  <c r="T8" i="6"/>
  <c r="N8" i="6"/>
  <c r="M8" i="6"/>
  <c r="L8" i="6"/>
  <c r="K8" i="6"/>
  <c r="J8" i="6"/>
  <c r="E8" i="6"/>
  <c r="X7" i="6"/>
  <c r="W7" i="6"/>
  <c r="V7" i="6"/>
  <c r="U7" i="6"/>
  <c r="T7" i="6"/>
  <c r="N7" i="6"/>
  <c r="M7" i="6"/>
  <c r="L7" i="6"/>
  <c r="K7" i="6"/>
  <c r="C7" i="6" s="1"/>
  <c r="J7" i="6"/>
  <c r="I7" i="6"/>
  <c r="H7" i="6"/>
  <c r="G7" i="6"/>
  <c r="F7" i="6"/>
  <c r="E7" i="6"/>
  <c r="D7" i="6"/>
  <c r="C6" i="6"/>
  <c r="F41" i="6" s="1"/>
  <c r="F40" i="4"/>
  <c r="O41" i="5"/>
  <c r="Q41" i="5"/>
  <c r="P41" i="5"/>
  <c r="F40" i="5"/>
  <c r="Q39" i="5"/>
  <c r="P39" i="5"/>
  <c r="O39" i="5"/>
  <c r="H39" i="5"/>
  <c r="G39" i="5"/>
  <c r="F39" i="5"/>
  <c r="F41" i="5" s="1"/>
  <c r="R37" i="5"/>
  <c r="I37" i="5"/>
  <c r="R36" i="5"/>
  <c r="I36" i="5"/>
  <c r="R35" i="5"/>
  <c r="I35" i="5"/>
  <c r="R34" i="5"/>
  <c r="I34" i="5"/>
  <c r="R33" i="5"/>
  <c r="I33" i="5"/>
  <c r="R32" i="5"/>
  <c r="I32" i="5"/>
  <c r="R31" i="5"/>
  <c r="I31" i="5"/>
  <c r="R30" i="5"/>
  <c r="I30" i="5"/>
  <c r="R29" i="5"/>
  <c r="I29" i="5"/>
  <c r="R28" i="5"/>
  <c r="I28" i="5"/>
  <c r="R27" i="5"/>
  <c r="I27" i="5"/>
  <c r="R26" i="5"/>
  <c r="I26" i="5"/>
  <c r="R25" i="5"/>
  <c r="I25" i="5"/>
  <c r="R24" i="5"/>
  <c r="I24" i="5"/>
  <c r="R23" i="5"/>
  <c r="I23" i="5"/>
  <c r="I22" i="5"/>
  <c r="I21" i="5"/>
  <c r="I20" i="5"/>
  <c r="I19" i="5"/>
  <c r="I18" i="5"/>
  <c r="R14" i="5"/>
  <c r="R15" i="5" s="1"/>
  <c r="R16" i="5" s="1"/>
  <c r="R17" i="5" s="1"/>
  <c r="R18" i="5" s="1"/>
  <c r="R19" i="5" s="1"/>
  <c r="R20" i="5" s="1"/>
  <c r="R21" i="5" s="1"/>
  <c r="R22" i="5" s="1"/>
  <c r="Q40" i="5" s="1"/>
  <c r="I14" i="5"/>
  <c r="I15" i="5" s="1"/>
  <c r="I16" i="5" s="1"/>
  <c r="I17" i="5" s="1"/>
  <c r="R13" i="5"/>
  <c r="I13" i="5"/>
  <c r="C8" i="5"/>
  <c r="C34" i="6" l="1"/>
  <c r="D8" i="6"/>
  <c r="C8" i="6"/>
  <c r="F35" i="6"/>
  <c r="G35" i="6"/>
  <c r="F40" i="6"/>
  <c r="P40" i="5"/>
  <c r="C36" i="4"/>
  <c r="C10" i="4"/>
  <c r="C11" i="4"/>
  <c r="C12" i="4"/>
  <c r="C13" i="4"/>
  <c r="C14" i="4"/>
  <c r="C15" i="4"/>
  <c r="C16" i="4"/>
  <c r="C17" i="4"/>
  <c r="C18" i="4"/>
  <c r="C19" i="4"/>
  <c r="C20" i="4"/>
  <c r="C21" i="4"/>
  <c r="C22" i="4"/>
  <c r="C23" i="4"/>
  <c r="C24" i="4"/>
  <c r="C25" i="4"/>
  <c r="C26" i="4"/>
  <c r="C27" i="4"/>
  <c r="C28" i="4"/>
  <c r="C29" i="4"/>
  <c r="C30" i="4"/>
  <c r="C31" i="4"/>
  <c r="C32" i="4"/>
  <c r="C33" i="4"/>
  <c r="C9" i="4"/>
  <c r="C6" i="4"/>
  <c r="X8" i="4" s="1"/>
  <c r="W35" i="4"/>
  <c r="V35" i="4"/>
  <c r="X34" i="4"/>
  <c r="X35" i="4" s="1"/>
  <c r="W34" i="4"/>
  <c r="V34" i="4"/>
  <c r="U34" i="4"/>
  <c r="U35" i="4" s="1"/>
  <c r="T34" i="4"/>
  <c r="T35" i="4" s="1"/>
  <c r="S34" i="4"/>
  <c r="S35" i="4" s="1"/>
  <c r="R34" i="4"/>
  <c r="R35" i="4" s="1"/>
  <c r="Q34" i="4"/>
  <c r="Q35" i="4" s="1"/>
  <c r="P34" i="4"/>
  <c r="P35" i="4" s="1"/>
  <c r="O34" i="4"/>
  <c r="O35" i="4" s="1"/>
  <c r="T8" i="4"/>
  <c r="W7" i="4"/>
  <c r="U7" i="4"/>
  <c r="T7" i="4"/>
  <c r="E34" i="4"/>
  <c r="C35" i="6" l="1"/>
  <c r="W8" i="4"/>
  <c r="V7" i="4"/>
  <c r="V8" i="4"/>
  <c r="U8" i="4"/>
  <c r="X7" i="4"/>
  <c r="F41" i="4"/>
  <c r="B18" i="4"/>
  <c r="J8" i="4" l="1"/>
  <c r="K8" i="4"/>
  <c r="L8" i="4"/>
  <c r="M8" i="4"/>
  <c r="N8" i="4"/>
  <c r="J7" i="4" l="1"/>
  <c r="J34" i="4"/>
  <c r="J35" i="4" s="1"/>
  <c r="K7" i="4"/>
  <c r="L7" i="4"/>
  <c r="M7" i="4"/>
  <c r="N7" i="4"/>
  <c r="H34" i="4" l="1"/>
  <c r="H35" i="4" s="1"/>
  <c r="I34" i="4"/>
  <c r="I35" i="4" s="1"/>
  <c r="K34" i="4"/>
  <c r="K35" i="4" s="1"/>
  <c r="L34" i="4"/>
  <c r="L35" i="4" s="1"/>
  <c r="I18" i="1"/>
  <c r="F39" i="1"/>
  <c r="I19" i="1"/>
  <c r="I20" i="1"/>
  <c r="I21" i="1" s="1"/>
  <c r="I22" i="1" s="1"/>
  <c r="I23" i="1" s="1"/>
  <c r="I24" i="1" s="1"/>
  <c r="I25" i="1" s="1"/>
  <c r="I26" i="1" s="1"/>
  <c r="I27" i="1" s="1"/>
  <c r="I28" i="1" s="1"/>
  <c r="I29" i="1"/>
  <c r="I30" i="1"/>
  <c r="I31" i="1"/>
  <c r="I32" i="1"/>
  <c r="I33" i="1"/>
  <c r="I34" i="1"/>
  <c r="I35" i="1"/>
  <c r="I36" i="1"/>
  <c r="I37" i="1"/>
  <c r="I13" i="1"/>
  <c r="I14" i="1" s="1"/>
  <c r="I15" i="1" s="1"/>
  <c r="I16" i="1" s="1"/>
  <c r="I17" i="1" s="1"/>
  <c r="R23" i="1"/>
  <c r="R24" i="1"/>
  <c r="R25" i="1"/>
  <c r="R26" i="1"/>
  <c r="R27" i="1"/>
  <c r="R28" i="1"/>
  <c r="R29" i="1"/>
  <c r="R30" i="1"/>
  <c r="R31" i="1"/>
  <c r="R32" i="1"/>
  <c r="R33" i="1"/>
  <c r="R34" i="1"/>
  <c r="R35" i="1"/>
  <c r="R36" i="1"/>
  <c r="R37" i="1"/>
  <c r="B14" i="4"/>
  <c r="B15" i="4"/>
  <c r="B16" i="4"/>
  <c r="B17" i="4"/>
  <c r="B19" i="4"/>
  <c r="B20" i="4"/>
  <c r="B21" i="4"/>
  <c r="B22" i="4"/>
  <c r="B23" i="4"/>
  <c r="B24" i="4"/>
  <c r="B25" i="4"/>
  <c r="B26" i="4"/>
  <c r="B27" i="4"/>
  <c r="B28" i="4"/>
  <c r="B29" i="4"/>
  <c r="B30" i="4"/>
  <c r="B31" i="4"/>
  <c r="B32" i="4"/>
  <c r="B33" i="4"/>
  <c r="A14" i="4"/>
  <c r="A15" i="4"/>
  <c r="A16" i="4"/>
  <c r="A17" i="4"/>
  <c r="A18" i="4"/>
  <c r="A19" i="4"/>
  <c r="A20" i="4"/>
  <c r="A21" i="4"/>
  <c r="A22" i="4"/>
  <c r="A23" i="4"/>
  <c r="A24" i="4"/>
  <c r="A25" i="4"/>
  <c r="A26" i="4"/>
  <c r="A27" i="4"/>
  <c r="A28" i="4"/>
  <c r="A29" i="4"/>
  <c r="A30" i="4"/>
  <c r="A31" i="4"/>
  <c r="A32" i="4"/>
  <c r="A33" i="4"/>
  <c r="R13" i="1"/>
  <c r="R14" i="1" s="1"/>
  <c r="R15" i="1" s="1"/>
  <c r="R16" i="1" s="1"/>
  <c r="R17" i="1" s="1"/>
  <c r="R18" i="1" s="1"/>
  <c r="R19" i="1" s="1"/>
  <c r="R20" i="1" s="1"/>
  <c r="R21" i="1" s="1"/>
  <c r="R22" i="1" s="1"/>
  <c r="D34" i="4"/>
  <c r="C34" i="4" s="1"/>
  <c r="A11" i="4"/>
  <c r="A12" i="4"/>
  <c r="A13" i="4"/>
  <c r="B11" i="4"/>
  <c r="B12" i="4"/>
  <c r="B13" i="4"/>
  <c r="A10" i="4"/>
  <c r="A9" i="4"/>
  <c r="P39" i="1"/>
  <c r="H8" i="4" l="1"/>
  <c r="I8" i="4"/>
  <c r="D8" i="4"/>
  <c r="P41" i="1"/>
  <c r="E7" i="4"/>
  <c r="F7" i="4"/>
  <c r="G7" i="4"/>
  <c r="D7" i="4"/>
  <c r="H7" i="4"/>
  <c r="I7" i="4"/>
  <c r="O39" i="1"/>
  <c r="P40" i="1" s="1"/>
  <c r="E41" i="4"/>
  <c r="E40" i="4"/>
  <c r="C7" i="4" l="1"/>
  <c r="O41" i="1"/>
  <c r="B10" i="4"/>
  <c r="B9" i="4"/>
  <c r="N34" i="4"/>
  <c r="N35" i="4" s="1"/>
  <c r="M34" i="4"/>
  <c r="M35" i="4" s="1"/>
  <c r="G34" i="4"/>
  <c r="G8" i="4" s="1"/>
  <c r="F34" i="4"/>
  <c r="D35" i="4"/>
  <c r="Q39" i="1"/>
  <c r="F35" i="4" l="1"/>
  <c r="F8" i="4"/>
  <c r="E35" i="4"/>
  <c r="C35" i="4" s="1"/>
  <c r="E8" i="4"/>
  <c r="G35" i="4"/>
  <c r="Q41" i="1"/>
  <c r="C8" i="4" l="1"/>
  <c r="G39" i="1"/>
  <c r="H39" i="1" l="1"/>
  <c r="Q40" i="1" l="1"/>
  <c r="F40" i="1"/>
  <c r="F41" i="1" s="1"/>
  <c r="C8" i="1" l="1"/>
</calcChain>
</file>

<file path=xl/sharedStrings.xml><?xml version="1.0" encoding="utf-8"?>
<sst xmlns="http://schemas.openxmlformats.org/spreadsheetml/2006/main" count="294" uniqueCount="111">
  <si>
    <t>Total Contract Upper Limit</t>
  </si>
  <si>
    <t>Contract</t>
  </si>
  <si>
    <t>Invoices</t>
  </si>
  <si>
    <t>A</t>
  </si>
  <si>
    <t>B</t>
  </si>
  <si>
    <t>D</t>
  </si>
  <si>
    <t>E</t>
  </si>
  <si>
    <t>F</t>
  </si>
  <si>
    <t>G</t>
  </si>
  <si>
    <t>I</t>
  </si>
  <si>
    <t>J</t>
  </si>
  <si>
    <t>K</t>
  </si>
  <si>
    <t>L</t>
  </si>
  <si>
    <t>Task Notice to Proceed Date</t>
  </si>
  <si>
    <t>Latest Approved Upper Limit $</t>
  </si>
  <si>
    <t>Invoiced to date for this task</t>
  </si>
  <si>
    <t>Task Completion Letter Date</t>
  </si>
  <si>
    <t>Invoice #</t>
  </si>
  <si>
    <t>Total Invoice</t>
  </si>
  <si>
    <t>Invoiced Amt.
(DBE)</t>
  </si>
  <si>
    <t xml:space="preserve">Running Total Invoiced to Date </t>
  </si>
  <si>
    <t/>
  </si>
  <si>
    <t>Remaining</t>
  </si>
  <si>
    <t>Column</t>
  </si>
  <si>
    <t>Instructions</t>
  </si>
  <si>
    <t>Assigned Task Number</t>
  </si>
  <si>
    <t>Approved Original Upper Limit Amount As Per The NTP</t>
  </si>
  <si>
    <t>Approved Original and/or the Approved Revised Upper Limit and or the  Approved Final Upper Limit</t>
  </si>
  <si>
    <t>Invoiced to date for task</t>
  </si>
  <si>
    <t>H</t>
  </si>
  <si>
    <t>The Invoice Number</t>
  </si>
  <si>
    <t>Invoiced amount Running Total Estimate</t>
  </si>
  <si>
    <t>Tollway Project Manager:</t>
  </si>
  <si>
    <t>Date Updated:</t>
  </si>
  <si>
    <t>Date Today:</t>
  </si>
  <si>
    <t>Notice to Proceed Date for this Task</t>
  </si>
  <si>
    <t>Consultant:</t>
  </si>
  <si>
    <t>Contract No:</t>
  </si>
  <si>
    <t>O</t>
  </si>
  <si>
    <t>Invoiced Amt.
(VOSB)</t>
  </si>
  <si>
    <t>Total Invoiced</t>
  </si>
  <si>
    <t>Contract Upper Limit</t>
  </si>
  <si>
    <t>Percentage (Total Contract)</t>
  </si>
  <si>
    <t>Percentage (Invoiced To Date)</t>
  </si>
  <si>
    <t>VOSB</t>
  </si>
  <si>
    <t>Current Allocation</t>
  </si>
  <si>
    <t>Commitment</t>
  </si>
  <si>
    <t>Category</t>
  </si>
  <si>
    <t>GOAL SUMMARY</t>
  </si>
  <si>
    <t>Remaining Unallocated</t>
  </si>
  <si>
    <t>Total Allocated</t>
  </si>
  <si>
    <t>Total</t>
  </si>
  <si>
    <t>PM Name</t>
  </si>
  <si>
    <t>XX-XX-XXXX</t>
  </si>
  <si>
    <t>C</t>
  </si>
  <si>
    <t>M</t>
  </si>
  <si>
    <t>N</t>
  </si>
  <si>
    <t>Description</t>
  </si>
  <si>
    <t>Anticipated Additional Fee needed to complete task</t>
  </si>
  <si>
    <r>
      <t xml:space="preserve">I = F </t>
    </r>
    <r>
      <rPr>
        <vertAlign val="subscript"/>
        <sz val="11"/>
        <rFont val="Calibri"/>
        <family val="2"/>
        <scheme val="minor"/>
      </rPr>
      <t>X</t>
    </r>
    <r>
      <rPr>
        <sz val="11"/>
        <rFont val="Calibri"/>
        <family val="2"/>
        <scheme val="minor"/>
      </rPr>
      <t xml:space="preserve"> + G </t>
    </r>
    <r>
      <rPr>
        <vertAlign val="subscript"/>
        <sz val="11"/>
        <rFont val="Calibri"/>
        <family val="2"/>
        <scheme val="minor"/>
      </rPr>
      <t>X - 1</t>
    </r>
  </si>
  <si>
    <t>xx-xx-xxxx</t>
  </si>
  <si>
    <t>Task Description</t>
  </si>
  <si>
    <t>Task No.</t>
  </si>
  <si>
    <t>Construction
Contract No.</t>
  </si>
  <si>
    <t>Construction Contract Number</t>
  </si>
  <si>
    <t>P</t>
  </si>
  <si>
    <t>Consultant Company Name</t>
  </si>
  <si>
    <t>UPON REQUEST CONTRACT BUDGET TRACKING LOG</t>
  </si>
  <si>
    <t>Prime Consultant Name</t>
  </si>
  <si>
    <t>Contract Percentage</t>
  </si>
  <si>
    <t>DBE</t>
  </si>
  <si>
    <r>
      <t>Working Task Running Total Estimate</t>
    </r>
    <r>
      <rPr>
        <sz val="11"/>
        <rFont val="Calibri"/>
        <family val="2"/>
        <scheme val="minor"/>
      </rPr>
      <t xml:space="preserve">, this Column is for the CUR to Estimate the Final Dollar Amount </t>
    </r>
  </si>
  <si>
    <r>
      <t>Contract Invoice Amount</t>
    </r>
    <r>
      <rPr>
        <sz val="11"/>
        <rFont val="Calibri"/>
        <family val="2"/>
        <scheme val="minor"/>
      </rPr>
      <t xml:space="preserve"> (Not Task Amount)</t>
    </r>
  </si>
  <si>
    <r>
      <t>Contract Invoice Amount</t>
    </r>
    <r>
      <rPr>
        <sz val="11"/>
        <rFont val="Calibri"/>
        <family val="2"/>
        <scheme val="minor"/>
      </rPr>
      <t xml:space="preserve"> (Not Task Amount) for DBE Only </t>
    </r>
  </si>
  <si>
    <r>
      <t>Contract Invoice Amount</t>
    </r>
    <r>
      <rPr>
        <sz val="11"/>
        <rFont val="Calibri"/>
        <family val="2"/>
        <scheme val="minor"/>
      </rPr>
      <t xml:space="preserve"> (Not Task Amount) for VOSB Only </t>
    </r>
  </si>
  <si>
    <t>Invoiced to Date</t>
  </si>
  <si>
    <t>Invoice Period</t>
  </si>
  <si>
    <t>By Task</t>
  </si>
  <si>
    <t>By Sub</t>
  </si>
  <si>
    <t>N/A</t>
  </si>
  <si>
    <t>Anticipated Additional
Task Need $</t>
  </si>
  <si>
    <t>Task Completion Date - closeout letter date</t>
  </si>
  <si>
    <t>Contract DBE commitment</t>
  </si>
  <si>
    <t>Contract VOSB commitment</t>
  </si>
  <si>
    <r>
      <t xml:space="preserve">P = M </t>
    </r>
    <r>
      <rPr>
        <vertAlign val="subscript"/>
        <sz val="11"/>
        <rFont val="Calibri"/>
        <family val="2"/>
        <scheme val="minor"/>
      </rPr>
      <t>X</t>
    </r>
    <r>
      <rPr>
        <sz val="11"/>
        <rFont val="Calibri"/>
        <family val="2"/>
        <scheme val="minor"/>
      </rPr>
      <t xml:space="preserve"> + P </t>
    </r>
    <r>
      <rPr>
        <vertAlign val="subscript"/>
        <sz val="11"/>
        <rFont val="Calibri"/>
        <family val="2"/>
        <scheme val="minor"/>
      </rPr>
      <t>X - 1</t>
    </r>
  </si>
  <si>
    <t>Sub Name 1</t>
  </si>
  <si>
    <t>Sub Name 2</t>
  </si>
  <si>
    <t>Sub Name 3</t>
  </si>
  <si>
    <t>Sub Name 4</t>
  </si>
  <si>
    <t>Sub Name 5</t>
  </si>
  <si>
    <t>Sub Name 6</t>
  </si>
  <si>
    <t>Sub Name 7</t>
  </si>
  <si>
    <t>Sub Name 8</t>
  </si>
  <si>
    <t>Sub Name 9</t>
  </si>
  <si>
    <t>Sub Name 10</t>
  </si>
  <si>
    <t>Original Approved Upper Limit $ from NTP</t>
  </si>
  <si>
    <r>
      <t xml:space="preserve">Description                   </t>
    </r>
    <r>
      <rPr>
        <sz val="9"/>
        <color theme="1"/>
        <rFont val="Calibri"/>
        <family val="2"/>
        <scheme val="minor"/>
      </rPr>
      <t>DBE/VOSB Designation</t>
    </r>
  </si>
  <si>
    <t>Administration &amp; limted scope activities</t>
  </si>
  <si>
    <t>Cumulative Approved Task ULC ($)</t>
  </si>
  <si>
    <t>Current Allocated Percentage</t>
  </si>
  <si>
    <t>Sub Name 11</t>
  </si>
  <si>
    <t>Sub Name 12</t>
  </si>
  <si>
    <t>Sub Name 13</t>
  </si>
  <si>
    <t>Sub Name 14</t>
  </si>
  <si>
    <t>Sub Name 15</t>
  </si>
  <si>
    <t>Sub Name 16</t>
  </si>
  <si>
    <t>Sub Name 17</t>
  </si>
  <si>
    <t>Sub Name 18</t>
  </si>
  <si>
    <t>Sub Name 19</t>
  </si>
  <si>
    <t>Sub Name 20</t>
  </si>
  <si>
    <t>Current Consultant Upper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</si>
</sst>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quot;$&quot;* #,##0_);_(&quot;$&quot;* \(#,##0\);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name val="Calibri"/>
      <family val="2"/>
      <scheme val="minor"/>
    </font>
    <font>
      <sz val="11"/>
      <color theme="3" tint="-0.24994659260841701"/>
      <name val="Calibri"/>
      <family val="2"/>
      <scheme val="minor"/>
    </font>
    <font>
      <b/>
      <sz val="11"/>
      <color rgb="FFC00000"/>
      <name val="Calibri"/>
      <family val="2"/>
      <scheme val="minor"/>
    </font>
    <font>
      <vertAlign val="subscript"/>
      <sz val="11"/>
      <name val="Calibri"/>
      <family val="2"/>
      <scheme val="minor"/>
    </font>
    <font>
      <sz val="8"/>
      <name val="Calibri"/>
      <family val="2"/>
      <scheme val="minor"/>
    </font>
    <font>
      <sz val="9"/>
      <color theme="1"/>
      <name val="Calibri"/>
      <family val="2"/>
      <scheme val="minor"/>
    </font>
    <font>
      <sz val="11"/>
      <color rgb="FF0000FF"/>
      <name val="Calibri"/>
      <family val="2"/>
      <scheme val="minor"/>
    </font>
    <font>
      <b/>
      <sz val="14"/>
      <color theme="1"/>
      <name val="Calibri"/>
      <family val="2"/>
      <scheme val="minor"/>
    </font>
    <font>
      <b/>
      <sz val="16"/>
      <color theme="1"/>
      <name val="Calibri"/>
      <family val="2"/>
      <scheme val="minor"/>
    </font>
    <font>
      <b/>
      <sz val="11"/>
      <color rgb="FF0000FF"/>
      <name val="Calibri"/>
      <family val="2"/>
      <scheme val="minor"/>
    </font>
    <font>
      <sz val="10"/>
      <name val="Calibri"/>
      <family val="2"/>
      <scheme val="minor"/>
    </font>
    <font>
      <sz val="10"/>
      <color theme="0"/>
      <name val="Calibri"/>
      <family val="2"/>
      <scheme val="minor"/>
    </font>
    <font>
      <b/>
      <sz val="11"/>
      <name val="Calibri"/>
      <family val="2"/>
      <scheme val="minor"/>
    </font>
    <font>
      <b/>
      <sz val="10"/>
      <color theme="1"/>
      <name val="Calibri"/>
      <family val="2"/>
      <scheme val="minor"/>
    </font>
    <font>
      <b/>
      <u/>
      <sz val="11"/>
      <color theme="1"/>
      <name val="Calibri"/>
      <family val="2"/>
      <scheme val="minor"/>
    </font>
    <font>
      <b/>
      <sz val="11"/>
      <color rgb="FFFF0000"/>
      <name val="Calibri"/>
      <family val="2"/>
      <scheme val="minor"/>
    </font>
    <font>
      <b/>
      <sz val="16"/>
      <color rgb="FFFF0000"/>
      <name val="Calibri"/>
      <family val="2"/>
      <scheme val="minor"/>
    </font>
  </fonts>
  <fills count="8">
    <fill>
      <patternFill patternType="none"/>
    </fill>
    <fill>
      <patternFill patternType="gray125"/>
    </fill>
    <fill>
      <patternFill patternType="solid">
        <fgColor theme="1" tint="0.34998626667073579"/>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9FF66"/>
        <bgColor indexed="64"/>
      </patternFill>
    </fill>
    <fill>
      <patternFill patternType="solid">
        <fgColor theme="0"/>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00B0F0"/>
      </left>
      <right style="thick">
        <color rgb="FF00B0F0"/>
      </right>
      <top style="thick">
        <color rgb="FF00B0F0"/>
      </top>
      <bottom/>
      <diagonal/>
    </border>
    <border>
      <left style="thick">
        <color rgb="FF00B0F0"/>
      </left>
      <right style="thick">
        <color rgb="FF00B0F0"/>
      </right>
      <top style="thick">
        <color rgb="FFFF0000"/>
      </top>
      <bottom style="thick">
        <color rgb="FFFF0000"/>
      </bottom>
      <diagonal/>
    </border>
    <border>
      <left style="thick">
        <color rgb="FF00B0F0"/>
      </left>
      <right style="thick">
        <color rgb="FF00B0F0"/>
      </right>
      <top/>
      <bottom style="thin">
        <color indexed="64"/>
      </bottom>
      <diagonal/>
    </border>
    <border>
      <left style="thick">
        <color rgb="FF00B0F0"/>
      </left>
      <right style="thick">
        <color rgb="FF00B0F0"/>
      </right>
      <top style="thin">
        <color indexed="64"/>
      </top>
      <bottom style="thick">
        <color rgb="FF00B0F0"/>
      </bottom>
      <diagonal/>
    </border>
    <border>
      <left/>
      <right style="thin">
        <color indexed="64"/>
      </right>
      <top/>
      <bottom/>
      <diagonal/>
    </border>
    <border>
      <left style="thick">
        <color theme="9"/>
      </left>
      <right style="thin">
        <color indexed="64"/>
      </right>
      <top style="thick">
        <color theme="9"/>
      </top>
      <bottom style="thick">
        <color theme="9"/>
      </bottom>
      <diagonal/>
    </border>
    <border>
      <left style="thin">
        <color indexed="64"/>
      </left>
      <right style="thin">
        <color indexed="64"/>
      </right>
      <top style="thick">
        <color theme="9"/>
      </top>
      <bottom style="thick">
        <color theme="9"/>
      </bottom>
      <diagonal/>
    </border>
    <border>
      <left style="thin">
        <color indexed="64"/>
      </left>
      <right style="thick">
        <color theme="9"/>
      </right>
      <top style="thick">
        <color theme="9"/>
      </top>
      <bottom style="thick">
        <color theme="9"/>
      </bottom>
      <diagonal/>
    </border>
  </borders>
  <cellStyleXfs count="18">
    <xf numFmtId="0" fontId="0" fillId="0" borderId="0"/>
    <xf numFmtId="0" fontId="4" fillId="0" borderId="0"/>
    <xf numFmtId="0" fontId="5" fillId="0" borderId="0"/>
    <xf numFmtId="0" fontId="5" fillId="0" borderId="0"/>
    <xf numFmtId="0" fontId="5" fillId="0" borderId="0"/>
    <xf numFmtId="0" fontId="1" fillId="0" borderId="0"/>
    <xf numFmtId="0" fontId="1" fillId="0" borderId="0"/>
    <xf numFmtId="44" fontId="1" fillId="0" borderId="0" applyFont="0" applyFill="0" applyBorder="0" applyAlignment="0" applyProtection="0"/>
    <xf numFmtId="0" fontId="7" fillId="3" borderId="1" applyNumberFormat="0" applyAlignment="0" applyProtection="0"/>
    <xf numFmtId="0" fontId="1" fillId="0" borderId="0"/>
    <xf numFmtId="44"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cellStyleXfs>
  <cellXfs count="202">
    <xf numFmtId="0" fontId="0" fillId="0" borderId="0" xfId="0"/>
    <xf numFmtId="0" fontId="0" fillId="0" borderId="0" xfId="0" applyAlignment="1">
      <alignment vertical="center"/>
    </xf>
    <xf numFmtId="14" fontId="12" fillId="0" borderId="12" xfId="6" applyNumberFormat="1" applyFont="1" applyBorder="1" applyAlignment="1" applyProtection="1">
      <alignment horizontal="center" vertical="center"/>
      <protection locked="0"/>
    </xf>
    <xf numFmtId="14" fontId="12" fillId="0" borderId="2" xfId="6" applyNumberFormat="1" applyFont="1" applyBorder="1" applyAlignment="1" applyProtection="1">
      <alignment horizontal="center" vertical="center"/>
      <protection locked="0"/>
    </xf>
    <xf numFmtId="14" fontId="12" fillId="0" borderId="2" xfId="10" quotePrefix="1" applyNumberFormat="1" applyFont="1" applyFill="1" applyBorder="1" applyAlignment="1" applyProtection="1">
      <alignment horizontal="center"/>
      <protection locked="0"/>
    </xf>
    <xf numFmtId="44" fontId="12" fillId="0" borderId="2" xfId="13" applyFont="1" applyBorder="1" applyAlignment="1" applyProtection="1">
      <alignment vertical="center"/>
      <protection locked="0"/>
    </xf>
    <xf numFmtId="44" fontId="12" fillId="0" borderId="2" xfId="7" applyFont="1" applyFill="1" applyBorder="1" applyAlignment="1" applyProtection="1">
      <alignment vertical="center"/>
      <protection locked="0"/>
    </xf>
    <xf numFmtId="44" fontId="12" fillId="0" borderId="13" xfId="10" applyFont="1" applyFill="1" applyBorder="1" applyProtection="1">
      <protection locked="0"/>
    </xf>
    <xf numFmtId="44" fontId="12" fillId="0" borderId="2" xfId="7" applyFont="1" applyFill="1" applyBorder="1" applyProtection="1">
      <protection locked="0"/>
    </xf>
    <xf numFmtId="14" fontId="12" fillId="0" borderId="2" xfId="7" quotePrefix="1" applyNumberFormat="1" applyFont="1" applyFill="1" applyBorder="1" applyAlignment="1" applyProtection="1">
      <alignment horizontal="center"/>
      <protection locked="0"/>
    </xf>
    <xf numFmtId="44" fontId="12" fillId="0" borderId="8" xfId="13" applyFont="1" applyBorder="1" applyAlignment="1" applyProtection="1">
      <alignment vertical="center"/>
      <protection locked="0"/>
    </xf>
    <xf numFmtId="164" fontId="18" fillId="5" borderId="2" xfId="10" applyNumberFormat="1" applyFont="1" applyFill="1" applyBorder="1" applyAlignment="1" applyProtection="1">
      <alignment vertical="center"/>
    </xf>
    <xf numFmtId="164" fontId="18" fillId="5" borderId="2" xfId="10" applyNumberFormat="1" applyFont="1" applyFill="1" applyBorder="1" applyProtection="1"/>
    <xf numFmtId="0" fontId="0" fillId="0" borderId="0" xfId="0" applyBorder="1" applyAlignment="1">
      <alignment vertical="center"/>
    </xf>
    <xf numFmtId="14" fontId="12" fillId="0" borderId="13" xfId="7" quotePrefix="1" applyNumberFormat="1" applyFont="1" applyFill="1" applyBorder="1" applyAlignment="1" applyProtection="1">
      <alignment horizontal="center"/>
      <protection locked="0"/>
    </xf>
    <xf numFmtId="14" fontId="12" fillId="0" borderId="13" xfId="10" quotePrefix="1" applyNumberFormat="1" applyFont="1" applyFill="1" applyBorder="1" applyAlignment="1" applyProtection="1">
      <alignment horizontal="center"/>
      <protection locked="0"/>
    </xf>
    <xf numFmtId="165" fontId="12" fillId="7" borderId="7" xfId="13" applyNumberFormat="1" applyFont="1" applyFill="1" applyBorder="1" applyAlignment="1" applyProtection="1">
      <alignment horizontal="right" vertical="center"/>
      <protection locked="0"/>
    </xf>
    <xf numFmtId="9" fontId="12" fillId="7" borderId="7" xfId="12" applyFont="1" applyFill="1" applyBorder="1" applyAlignment="1" applyProtection="1">
      <alignment horizontal="right" vertical="center"/>
      <protection locked="0"/>
    </xf>
    <xf numFmtId="0" fontId="0" fillId="0" borderId="0" xfId="0" applyFont="1" applyAlignment="1" applyProtection="1">
      <alignment vertical="center"/>
    </xf>
    <xf numFmtId="0" fontId="0" fillId="7" borderId="0" xfId="0" applyFont="1" applyFill="1" applyAlignment="1" applyProtection="1">
      <alignment vertical="center"/>
    </xf>
    <xf numFmtId="164" fontId="0" fillId="7" borderId="0" xfId="0" applyNumberFormat="1" applyFont="1" applyFill="1" applyAlignment="1" applyProtection="1">
      <alignment vertical="center"/>
    </xf>
    <xf numFmtId="0" fontId="2" fillId="7" borderId="0" xfId="9" applyFont="1" applyFill="1" applyAlignment="1" applyProtection="1">
      <alignment horizontal="left" vertical="center"/>
    </xf>
    <xf numFmtId="0" fontId="12" fillId="7" borderId="4" xfId="9" applyFont="1" applyFill="1" applyBorder="1" applyAlignment="1" applyProtection="1">
      <alignment vertical="center"/>
    </xf>
    <xf numFmtId="164" fontId="0" fillId="7" borderId="0" xfId="9" applyNumberFormat="1" applyFont="1" applyFill="1" applyAlignment="1" applyProtection="1">
      <alignment vertical="center"/>
    </xf>
    <xf numFmtId="0" fontId="0" fillId="7" borderId="0" xfId="9" applyFont="1" applyFill="1" applyAlignment="1" applyProtection="1">
      <alignment vertical="center"/>
    </xf>
    <xf numFmtId="164" fontId="16" fillId="7" borderId="0" xfId="1" applyNumberFormat="1" applyFont="1" applyFill="1" applyAlignment="1" applyProtection="1">
      <alignment vertical="center"/>
    </xf>
    <xf numFmtId="0" fontId="16" fillId="7" borderId="0" xfId="1" applyFont="1" applyFill="1" applyAlignment="1" applyProtection="1">
      <alignment vertical="center"/>
    </xf>
    <xf numFmtId="164" fontId="2" fillId="7" borderId="0" xfId="9" applyNumberFormat="1" applyFont="1" applyFill="1" applyAlignment="1" applyProtection="1">
      <alignment horizontal="right" vertical="center"/>
    </xf>
    <xf numFmtId="14" fontId="8" fillId="7" borderId="0" xfId="2" applyNumberFormat="1" applyFont="1" applyFill="1" applyAlignment="1" applyProtection="1">
      <alignment horizontal="left" vertical="center"/>
    </xf>
    <xf numFmtId="14" fontId="0" fillId="7" borderId="6" xfId="9" applyNumberFormat="1" applyFont="1" applyFill="1" applyBorder="1" applyAlignment="1" applyProtection="1">
      <alignment horizontal="left" vertical="center"/>
    </xf>
    <xf numFmtId="14" fontId="0" fillId="7" borderId="0" xfId="9" applyNumberFormat="1" applyFont="1" applyFill="1" applyAlignment="1" applyProtection="1">
      <alignment horizontal="left" vertical="center"/>
    </xf>
    <xf numFmtId="0" fontId="0" fillId="2" borderId="5" xfId="9" applyFont="1" applyFill="1" applyBorder="1" applyAlignment="1" applyProtection="1">
      <alignment horizontal="center" vertical="center" wrapText="1"/>
    </xf>
    <xf numFmtId="0" fontId="0" fillId="2" borderId="3" xfId="9" applyFont="1" applyFill="1" applyBorder="1" applyAlignment="1" applyProtection="1">
      <alignment horizontal="center" vertical="center" wrapText="1"/>
    </xf>
    <xf numFmtId="164" fontId="6" fillId="4" borderId="3" xfId="2" applyNumberFormat="1" applyFont="1" applyFill="1" applyBorder="1" applyAlignment="1" applyProtection="1">
      <alignment horizontal="center" vertical="center" wrapText="1"/>
    </xf>
    <xf numFmtId="0" fontId="6" fillId="4" borderId="3" xfId="2" applyFont="1" applyFill="1" applyBorder="1" applyAlignment="1" applyProtection="1">
      <alignment horizontal="center" vertical="center" wrapText="1"/>
    </xf>
    <xf numFmtId="0" fontId="0" fillId="2" borderId="5" xfId="9" applyFont="1" applyFill="1" applyBorder="1" applyAlignment="1" applyProtection="1">
      <alignment vertical="center"/>
    </xf>
    <xf numFmtId="9" fontId="0" fillId="0" borderId="0" xfId="12" applyFont="1" applyAlignment="1" applyProtection="1">
      <alignment vertical="center"/>
    </xf>
    <xf numFmtId="0" fontId="3" fillId="2" borderId="2" xfId="9" applyFont="1" applyFill="1" applyBorder="1" applyAlignment="1" applyProtection="1">
      <alignment horizontal="left" vertical="center"/>
    </xf>
    <xf numFmtId="0" fontId="3" fillId="2" borderId="2" xfId="9" applyFont="1" applyFill="1" applyBorder="1" applyAlignment="1" applyProtection="1">
      <alignment horizontal="center" vertical="center"/>
    </xf>
    <xf numFmtId="164" fontId="17" fillId="2" borderId="2" xfId="10" applyNumberFormat="1" applyFont="1" applyFill="1" applyBorder="1" applyAlignment="1" applyProtection="1">
      <alignment vertical="center"/>
    </xf>
    <xf numFmtId="44" fontId="17" fillId="2" borderId="2" xfId="10" applyFont="1" applyFill="1" applyBorder="1" applyAlignment="1" applyProtection="1">
      <alignment vertical="center"/>
    </xf>
    <xf numFmtId="0" fontId="3" fillId="2" borderId="2" xfId="9" applyFont="1" applyFill="1" applyBorder="1" applyAlignment="1" applyProtection="1">
      <alignment vertical="center"/>
    </xf>
    <xf numFmtId="0" fontId="0" fillId="2" borderId="2" xfId="9" applyFont="1" applyFill="1" applyBorder="1" applyAlignment="1" applyProtection="1">
      <alignment vertical="center"/>
    </xf>
    <xf numFmtId="37" fontId="16" fillId="2" borderId="2" xfId="10" applyNumberFormat="1" applyFont="1" applyFill="1" applyBorder="1" applyAlignment="1" applyProtection="1">
      <alignment horizontal="center" vertical="center"/>
    </xf>
    <xf numFmtId="164" fontId="16" fillId="2" borderId="2" xfId="10" applyNumberFormat="1" applyFont="1" applyFill="1" applyBorder="1" applyAlignment="1" applyProtection="1">
      <alignment vertical="center"/>
    </xf>
    <xf numFmtId="44" fontId="16" fillId="2" borderId="2" xfId="10" applyFont="1" applyFill="1" applyBorder="1" applyAlignment="1" applyProtection="1">
      <alignment vertical="center"/>
    </xf>
    <xf numFmtId="0" fontId="6" fillId="7" borderId="0" xfId="1" applyFont="1" applyFill="1" applyAlignment="1" applyProtection="1">
      <alignment vertical="center"/>
    </xf>
    <xf numFmtId="0" fontId="2" fillId="7" borderId="0" xfId="9" applyFont="1" applyFill="1" applyAlignment="1" applyProtection="1">
      <alignment horizontal="right" vertical="center"/>
    </xf>
    <xf numFmtId="164" fontId="2" fillId="7" borderId="0" xfId="9" applyNumberFormat="1" applyFont="1" applyFill="1" applyAlignment="1" applyProtection="1">
      <alignment vertical="center"/>
    </xf>
    <xf numFmtId="164" fontId="6" fillId="7" borderId="0" xfId="9" applyNumberFormat="1" applyFont="1" applyFill="1" applyAlignment="1" applyProtection="1">
      <alignment vertical="center"/>
    </xf>
    <xf numFmtId="164" fontId="6" fillId="7" borderId="0" xfId="1" applyNumberFormat="1" applyFont="1" applyFill="1" applyAlignment="1" applyProtection="1">
      <alignment vertical="center"/>
    </xf>
    <xf numFmtId="164" fontId="0" fillId="0" borderId="0" xfId="0" applyNumberFormat="1" applyFont="1" applyAlignment="1" applyProtection="1">
      <alignment vertical="center"/>
    </xf>
    <xf numFmtId="8" fontId="0" fillId="7" borderId="0" xfId="9" applyNumberFormat="1" applyFont="1" applyFill="1" applyAlignment="1" applyProtection="1">
      <alignment vertical="center"/>
    </xf>
    <xf numFmtId="10" fontId="0" fillId="7" borderId="0" xfId="12" applyNumberFormat="1" applyFont="1" applyFill="1" applyAlignment="1" applyProtection="1">
      <alignment vertical="center"/>
    </xf>
    <xf numFmtId="10" fontId="6" fillId="7" borderId="0" xfId="12" applyNumberFormat="1" applyFont="1" applyFill="1" applyAlignment="1" applyProtection="1">
      <alignment vertical="center"/>
    </xf>
    <xf numFmtId="10" fontId="0" fillId="7" borderId="0" xfId="9" applyNumberFormat="1" applyFont="1" applyFill="1" applyAlignment="1" applyProtection="1">
      <alignment vertical="center"/>
    </xf>
    <xf numFmtId="44" fontId="0" fillId="7" borderId="0" xfId="9" applyNumberFormat="1" applyFont="1" applyFill="1" applyAlignment="1" applyProtection="1">
      <alignment horizontal="center" vertical="center"/>
    </xf>
    <xf numFmtId="0" fontId="20" fillId="7" borderId="17" xfId="9" applyFont="1" applyFill="1" applyBorder="1" applyAlignment="1" applyProtection="1">
      <alignment horizontal="center" vertical="center"/>
    </xf>
    <xf numFmtId="0" fontId="20" fillId="7" borderId="16" xfId="9" applyFont="1" applyFill="1" applyBorder="1" applyAlignment="1" applyProtection="1">
      <alignment vertical="center"/>
    </xf>
    <xf numFmtId="0" fontId="2" fillId="7" borderId="16" xfId="0" applyFont="1" applyFill="1" applyBorder="1" applyAlignment="1" applyProtection="1">
      <alignment vertical="center"/>
    </xf>
    <xf numFmtId="164" fontId="2" fillId="7" borderId="16" xfId="9" applyNumberFormat="1" applyFont="1" applyFill="1" applyBorder="1" applyAlignment="1" applyProtection="1">
      <alignment vertical="center"/>
    </xf>
    <xf numFmtId="0" fontId="2" fillId="7" borderId="16" xfId="9" applyFont="1" applyFill="1" applyBorder="1" applyAlignment="1" applyProtection="1">
      <alignment vertical="center"/>
    </xf>
    <xf numFmtId="0" fontId="20" fillId="7" borderId="16" xfId="9" applyFont="1" applyFill="1" applyBorder="1" applyAlignment="1" applyProtection="1">
      <alignment horizontal="center" vertical="center"/>
    </xf>
    <xf numFmtId="0" fontId="0" fillId="7" borderId="16" xfId="0" applyFont="1" applyFill="1" applyBorder="1" applyAlignment="1" applyProtection="1">
      <alignment vertical="center"/>
    </xf>
    <xf numFmtId="0" fontId="16" fillId="7" borderId="16" xfId="1" applyFont="1" applyFill="1" applyBorder="1" applyAlignment="1" applyProtection="1">
      <alignment vertical="center"/>
    </xf>
    <xf numFmtId="164" fontId="16" fillId="7" borderId="27" xfId="1" applyNumberFormat="1" applyFont="1" applyFill="1" applyBorder="1" applyAlignment="1" applyProtection="1">
      <alignment vertical="center"/>
    </xf>
    <xf numFmtId="0" fontId="0" fillId="7" borderId="28" xfId="9" applyFont="1" applyFill="1" applyBorder="1" applyAlignment="1" applyProtection="1">
      <alignment horizontal="center" vertical="center"/>
    </xf>
    <xf numFmtId="0" fontId="0" fillId="7" borderId="0" xfId="9" applyFont="1" applyFill="1" applyBorder="1" applyAlignment="1" applyProtection="1">
      <alignment vertical="center"/>
    </xf>
    <xf numFmtId="0" fontId="0" fillId="7" borderId="0" xfId="0" applyFont="1" applyFill="1" applyBorder="1" applyAlignment="1" applyProtection="1">
      <alignment vertical="center"/>
    </xf>
    <xf numFmtId="164" fontId="0" fillId="7" borderId="0" xfId="9" applyNumberFormat="1" applyFont="1" applyFill="1" applyBorder="1" applyAlignment="1" applyProtection="1">
      <alignment vertical="center"/>
    </xf>
    <xf numFmtId="0" fontId="0" fillId="7" borderId="0" xfId="9" applyFont="1" applyFill="1" applyBorder="1" applyAlignment="1" applyProtection="1">
      <alignment horizontal="center" vertical="center"/>
    </xf>
    <xf numFmtId="0" fontId="16" fillId="7" borderId="0" xfId="1" applyFont="1" applyFill="1" applyBorder="1" applyAlignment="1" applyProtection="1">
      <alignment vertical="center"/>
    </xf>
    <xf numFmtId="164" fontId="16" fillId="7" borderId="29" xfId="1" applyNumberFormat="1" applyFont="1" applyFill="1" applyBorder="1" applyAlignment="1" applyProtection="1">
      <alignment vertical="center"/>
    </xf>
    <xf numFmtId="0" fontId="0" fillId="7" borderId="0" xfId="9" applyFont="1" applyFill="1" applyBorder="1" applyAlignment="1" applyProtection="1">
      <alignment vertical="center" wrapText="1"/>
    </xf>
    <xf numFmtId="164" fontId="0" fillId="7" borderId="0" xfId="9" applyNumberFormat="1" applyFont="1" applyFill="1" applyBorder="1" applyAlignment="1" applyProtection="1">
      <alignment vertical="center" wrapText="1"/>
    </xf>
    <xf numFmtId="0" fontId="0" fillId="7" borderId="0" xfId="9" applyFont="1" applyFill="1" applyBorder="1" applyAlignment="1" applyProtection="1">
      <alignment horizontal="left" vertical="center" wrapText="1"/>
    </xf>
    <xf numFmtId="164" fontId="0" fillId="7" borderId="0" xfId="9" applyNumberFormat="1" applyFont="1" applyFill="1" applyBorder="1" applyAlignment="1" applyProtection="1">
      <alignment horizontal="left" vertical="center" wrapText="1"/>
    </xf>
    <xf numFmtId="0" fontId="0" fillId="7" borderId="15" xfId="9" applyFont="1" applyFill="1" applyBorder="1" applyAlignment="1" applyProtection="1">
      <alignment horizontal="center" vertical="center"/>
    </xf>
    <xf numFmtId="0" fontId="0" fillId="7" borderId="14" xfId="9" applyFont="1" applyFill="1" applyBorder="1" applyAlignment="1" applyProtection="1">
      <alignment horizontal="left" vertical="center"/>
    </xf>
    <xf numFmtId="0" fontId="0" fillId="7" borderId="14" xfId="0" applyFont="1" applyFill="1" applyBorder="1" applyAlignment="1" applyProtection="1">
      <alignment vertical="center"/>
    </xf>
    <xf numFmtId="0" fontId="0" fillId="7" borderId="14" xfId="9" applyFont="1" applyFill="1" applyBorder="1" applyAlignment="1" applyProtection="1">
      <alignment vertical="center"/>
    </xf>
    <xf numFmtId="164" fontId="0" fillId="7" borderId="14" xfId="9" applyNumberFormat="1" applyFont="1" applyFill="1" applyBorder="1" applyAlignment="1" applyProtection="1">
      <alignment vertical="center"/>
    </xf>
    <xf numFmtId="0" fontId="0" fillId="7" borderId="14" xfId="0" applyFont="1" applyFill="1" applyBorder="1" applyAlignment="1" applyProtection="1">
      <alignment horizontal="center" vertical="center"/>
    </xf>
    <xf numFmtId="0" fontId="16" fillId="7" borderId="14" xfId="1" applyFont="1" applyFill="1" applyBorder="1" applyAlignment="1" applyProtection="1">
      <alignment vertical="center"/>
    </xf>
    <xf numFmtId="164" fontId="16" fillId="7" borderId="30" xfId="1" applyNumberFormat="1" applyFont="1" applyFill="1" applyBorder="1" applyAlignment="1" applyProtection="1">
      <alignment vertical="center"/>
    </xf>
    <xf numFmtId="0" fontId="0" fillId="0" borderId="0" xfId="9" applyFont="1" applyAlignment="1" applyProtection="1">
      <alignment vertical="center"/>
    </xf>
    <xf numFmtId="164" fontId="0" fillId="0" borderId="0" xfId="9" applyNumberFormat="1" applyFont="1" applyAlignment="1" applyProtection="1">
      <alignment vertical="center"/>
    </xf>
    <xf numFmtId="0" fontId="16" fillId="0" borderId="0" xfId="1" applyFont="1" applyAlignment="1" applyProtection="1">
      <alignment vertical="center"/>
    </xf>
    <xf numFmtId="164" fontId="16" fillId="0" borderId="0" xfId="1" applyNumberFormat="1" applyFont="1" applyAlignment="1" applyProtection="1">
      <alignment vertical="center"/>
    </xf>
    <xf numFmtId="0" fontId="12" fillId="7" borderId="10" xfId="9" applyFont="1" applyFill="1" applyBorder="1" applyAlignment="1" applyProtection="1">
      <alignment vertical="center"/>
    </xf>
    <xf numFmtId="14" fontId="0" fillId="7" borderId="0" xfId="9" applyNumberFormat="1" applyFont="1" applyFill="1" applyBorder="1" applyAlignment="1" applyProtection="1">
      <alignment horizontal="left" vertical="center"/>
    </xf>
    <xf numFmtId="0" fontId="12" fillId="7" borderId="4" xfId="9" applyFont="1" applyFill="1" applyBorder="1" applyAlignment="1" applyProtection="1">
      <alignment vertical="center"/>
      <protection locked="0"/>
    </xf>
    <xf numFmtId="0" fontId="12" fillId="7" borderId="6" xfId="9" applyFont="1" applyFill="1" applyBorder="1" applyAlignment="1" applyProtection="1">
      <alignment vertical="center"/>
      <protection locked="0"/>
    </xf>
    <xf numFmtId="14" fontId="12" fillId="7" borderId="6" xfId="9" applyNumberFormat="1" applyFont="1" applyFill="1" applyBorder="1" applyAlignment="1" applyProtection="1">
      <alignment horizontal="left" vertical="center"/>
      <protection locked="0"/>
    </xf>
    <xf numFmtId="0" fontId="12" fillId="5" borderId="2" xfId="9" applyFont="1" applyFill="1" applyBorder="1" applyAlignment="1" applyProtection="1">
      <alignment horizontal="center" vertical="center"/>
      <protection locked="0"/>
    </xf>
    <xf numFmtId="0" fontId="12" fillId="5" borderId="2" xfId="9" applyFont="1" applyFill="1" applyBorder="1" applyAlignment="1" applyProtection="1">
      <alignment vertical="center" wrapText="1"/>
      <protection locked="0"/>
    </xf>
    <xf numFmtId="37" fontId="12" fillId="5" borderId="2" xfId="10" applyNumberFormat="1" applyFont="1" applyFill="1" applyBorder="1" applyAlignment="1" applyProtection="1">
      <alignment horizontal="center" vertical="center"/>
      <protection locked="0"/>
    </xf>
    <xf numFmtId="0" fontId="0" fillId="7" borderId="0" xfId="0" applyFill="1" applyAlignment="1">
      <alignment vertical="center"/>
    </xf>
    <xf numFmtId="0" fontId="0" fillId="7" borderId="0" xfId="0" applyFill="1" applyBorder="1" applyAlignment="1">
      <alignment horizontal="right" vertical="center"/>
    </xf>
    <xf numFmtId="164" fontId="0" fillId="7" borderId="0" xfId="13" applyNumberFormat="1" applyFont="1" applyFill="1" applyBorder="1" applyAlignment="1">
      <alignment vertical="center"/>
    </xf>
    <xf numFmtId="0" fontId="0" fillId="7" borderId="0" xfId="0" quotePrefix="1" applyFill="1" applyBorder="1" applyAlignment="1">
      <alignment horizontal="left" vertical="center"/>
    </xf>
    <xf numFmtId="164" fontId="0" fillId="7" borderId="0" xfId="0" applyNumberFormat="1" applyFill="1" applyBorder="1" applyAlignment="1">
      <alignment vertical="center"/>
    </xf>
    <xf numFmtId="0" fontId="0" fillId="7" borderId="0" xfId="0" quotePrefix="1" applyFill="1" applyAlignment="1">
      <alignment horizontal="left" vertical="center"/>
    </xf>
    <xf numFmtId="164" fontId="0" fillId="7" borderId="0" xfId="0" applyNumberFormat="1" applyFill="1" applyAlignment="1">
      <alignment vertical="center"/>
    </xf>
    <xf numFmtId="0" fontId="2" fillId="7" borderId="0" xfId="0" applyFont="1" applyFill="1" applyAlignment="1">
      <alignment vertical="center"/>
    </xf>
    <xf numFmtId="0" fontId="2" fillId="7" borderId="21" xfId="0" applyFont="1" applyFill="1" applyBorder="1" applyAlignment="1">
      <alignment vertical="center"/>
    </xf>
    <xf numFmtId="0" fontId="2" fillId="7" borderId="20" xfId="0" applyFont="1" applyFill="1" applyBorder="1" applyAlignment="1">
      <alignment vertical="center"/>
    </xf>
    <xf numFmtId="0" fontId="2" fillId="7" borderId="19"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0" fillId="7" borderId="17" xfId="0" applyFill="1" applyBorder="1" applyAlignment="1">
      <alignment vertical="center"/>
    </xf>
    <xf numFmtId="0" fontId="0" fillId="7" borderId="16" xfId="0" applyFill="1" applyBorder="1" applyAlignment="1">
      <alignment vertical="center"/>
    </xf>
    <xf numFmtId="10" fontId="0" fillId="7" borderId="22" xfId="0" applyNumberFormat="1" applyFill="1" applyBorder="1" applyAlignment="1">
      <alignment horizontal="right" vertical="center"/>
    </xf>
    <xf numFmtId="10" fontId="0" fillId="7" borderId="25" xfId="12" applyNumberFormat="1" applyFont="1" applyFill="1" applyBorder="1" applyAlignment="1">
      <alignment horizontal="right" vertical="center"/>
    </xf>
    <xf numFmtId="0" fontId="0" fillId="7" borderId="15" xfId="0" applyFill="1" applyBorder="1" applyAlignment="1">
      <alignment vertical="center"/>
    </xf>
    <xf numFmtId="0" fontId="0" fillId="7" borderId="14" xfId="0" applyFill="1" applyBorder="1" applyAlignment="1">
      <alignment vertical="center"/>
    </xf>
    <xf numFmtId="10" fontId="0" fillId="7" borderId="24" xfId="0" applyNumberFormat="1" applyFill="1" applyBorder="1" applyAlignment="1">
      <alignment horizontal="right" vertical="center"/>
    </xf>
    <xf numFmtId="10" fontId="0" fillId="7" borderId="23" xfId="12" applyNumberFormat="1" applyFont="1" applyFill="1" applyBorder="1" applyAlignment="1">
      <alignment horizontal="right" vertical="center"/>
    </xf>
    <xf numFmtId="0" fontId="21" fillId="0" borderId="0" xfId="0" applyFont="1" applyAlignment="1">
      <alignment vertical="center"/>
    </xf>
    <xf numFmtId="0" fontId="0" fillId="7" borderId="2" xfId="0" applyFill="1" applyBorder="1" applyAlignment="1">
      <alignment horizontal="center" vertical="center"/>
    </xf>
    <xf numFmtId="0" fontId="15" fillId="4" borderId="2" xfId="0" applyFont="1" applyFill="1" applyBorder="1" applyAlignment="1">
      <alignment horizontal="center" vertical="center" wrapText="1"/>
    </xf>
    <xf numFmtId="0" fontId="15" fillId="4" borderId="2" xfId="0" applyFont="1" applyFill="1" applyBorder="1" applyAlignment="1">
      <alignment horizontal="center" vertical="center"/>
    </xf>
    <xf numFmtId="0" fontId="0" fillId="7" borderId="8" xfId="0" applyFill="1" applyBorder="1" applyAlignment="1">
      <alignment horizontal="center" vertical="center"/>
    </xf>
    <xf numFmtId="164" fontId="0" fillId="7" borderId="8" xfId="13" applyNumberFormat="1" applyFont="1" applyFill="1" applyBorder="1" applyAlignment="1">
      <alignment vertical="center"/>
    </xf>
    <xf numFmtId="0" fontId="12" fillId="5" borderId="8" xfId="9" applyFont="1" applyFill="1" applyBorder="1" applyAlignment="1" applyProtection="1">
      <alignment horizontal="center" vertical="center"/>
      <protection locked="0"/>
    </xf>
    <xf numFmtId="0" fontId="12" fillId="5" borderId="8" xfId="9" applyFont="1" applyFill="1" applyBorder="1" applyAlignment="1" applyProtection="1">
      <alignment vertical="center" wrapText="1"/>
      <protection locked="0"/>
    </xf>
    <xf numFmtId="14" fontId="12" fillId="0" borderId="31" xfId="6" applyNumberFormat="1" applyFont="1" applyBorder="1" applyAlignment="1" applyProtection="1">
      <alignment horizontal="center" vertical="center"/>
      <protection locked="0"/>
    </xf>
    <xf numFmtId="164" fontId="18" fillId="5" borderId="8" xfId="10" applyNumberFormat="1" applyFont="1" applyFill="1" applyBorder="1" applyAlignment="1" applyProtection="1">
      <alignment vertical="center"/>
    </xf>
    <xf numFmtId="37" fontId="12" fillId="5" borderId="8" xfId="10" applyNumberFormat="1" applyFont="1" applyFill="1" applyBorder="1" applyAlignment="1" applyProtection="1">
      <alignment horizontal="center" vertical="center"/>
      <protection locked="0"/>
    </xf>
    <xf numFmtId="14" fontId="12" fillId="0" borderId="8" xfId="7" quotePrefix="1" applyNumberFormat="1" applyFont="1" applyFill="1" applyBorder="1" applyAlignment="1" applyProtection="1">
      <alignment horizontal="center" vertical="center"/>
      <protection locked="0"/>
    </xf>
    <xf numFmtId="14" fontId="12" fillId="0" borderId="32" xfId="7" quotePrefix="1" applyNumberFormat="1" applyFont="1" applyFill="1" applyBorder="1" applyAlignment="1" applyProtection="1">
      <alignment horizontal="center" vertical="center"/>
      <protection locked="0"/>
    </xf>
    <xf numFmtId="44" fontId="12" fillId="0" borderId="32" xfId="10" applyFont="1" applyFill="1" applyBorder="1" applyAlignment="1" applyProtection="1">
      <alignment vertical="center"/>
      <protection locked="0"/>
    </xf>
    <xf numFmtId="44" fontId="12" fillId="0" borderId="8" xfId="7" applyFont="1" applyFill="1" applyBorder="1" applyAlignment="1" applyProtection="1">
      <alignment vertical="center"/>
      <protection locked="0"/>
    </xf>
    <xf numFmtId="0" fontId="6" fillId="4" borderId="26" xfId="2" applyFont="1" applyFill="1" applyBorder="1" applyAlignment="1" applyProtection="1">
      <alignment horizontal="center" vertical="center" wrapText="1"/>
    </xf>
    <xf numFmtId="0" fontId="6" fillId="4" borderId="26" xfId="2" applyFont="1" applyFill="1" applyBorder="1" applyAlignment="1" applyProtection="1">
      <alignment vertical="center" wrapText="1"/>
    </xf>
    <xf numFmtId="164" fontId="6" fillId="4" borderId="26" xfId="2" applyNumberFormat="1" applyFont="1" applyFill="1" applyBorder="1" applyAlignment="1" applyProtection="1">
      <alignment horizontal="center" vertical="center" wrapText="1"/>
    </xf>
    <xf numFmtId="0" fontId="0" fillId="2" borderId="26" xfId="9" applyFont="1" applyFill="1" applyBorder="1" applyAlignment="1" applyProtection="1">
      <alignment horizontal="center" vertical="center" wrapText="1"/>
    </xf>
    <xf numFmtId="0" fontId="0" fillId="7" borderId="12" xfId="0" applyFill="1" applyBorder="1" applyAlignment="1">
      <alignment vertical="center" wrapText="1"/>
    </xf>
    <xf numFmtId="0" fontId="11" fillId="4" borderId="33" xfId="0" applyFont="1" applyFill="1" applyBorder="1" applyAlignment="1">
      <alignment horizontal="right" vertical="center"/>
    </xf>
    <xf numFmtId="0" fontId="11" fillId="4" borderId="35" xfId="0" applyFont="1" applyFill="1" applyBorder="1" applyAlignment="1">
      <alignment horizontal="right" vertical="center"/>
    </xf>
    <xf numFmtId="0" fontId="2" fillId="4" borderId="9" xfId="0" applyFont="1" applyFill="1" applyBorder="1" applyAlignment="1">
      <alignment horizontal="center" vertical="center" wrapText="1"/>
    </xf>
    <xf numFmtId="0" fontId="0" fillId="4" borderId="32" xfId="0" applyFill="1" applyBorder="1"/>
    <xf numFmtId="0" fontId="2" fillId="4" borderId="5" xfId="0" applyFont="1" applyFill="1" applyBorder="1" applyAlignment="1">
      <alignment vertical="center"/>
    </xf>
    <xf numFmtId="0" fontId="2" fillId="4" borderId="2" xfId="0" applyFont="1" applyFill="1" applyBorder="1" applyAlignment="1">
      <alignment horizontal="center" vertical="center"/>
    </xf>
    <xf numFmtId="10" fontId="6" fillId="7" borderId="2" xfId="12" applyNumberFormat="1" applyFont="1" applyFill="1" applyBorder="1" applyAlignment="1">
      <alignment horizontal="center" vertical="center"/>
    </xf>
    <xf numFmtId="0" fontId="11" fillId="4" borderId="5" xfId="0" applyFont="1" applyFill="1" applyBorder="1" applyAlignment="1">
      <alignment horizontal="right" vertical="center"/>
    </xf>
    <xf numFmtId="49" fontId="0" fillId="7" borderId="31" xfId="0" applyNumberFormat="1" applyFill="1" applyBorder="1" applyAlignment="1">
      <alignment vertical="center" wrapText="1"/>
    </xf>
    <xf numFmtId="10" fontId="6" fillId="7" borderId="37" xfId="12" applyNumberFormat="1" applyFont="1" applyFill="1" applyBorder="1" applyAlignment="1">
      <alignment horizontal="center" vertical="center"/>
    </xf>
    <xf numFmtId="0" fontId="2" fillId="4" borderId="37" xfId="0" applyFont="1" applyFill="1" applyBorder="1" applyAlignment="1">
      <alignment horizontal="center" vertical="center" wrapText="1"/>
    </xf>
    <xf numFmtId="164" fontId="12" fillId="7" borderId="8" xfId="13" applyNumberFormat="1" applyFont="1" applyFill="1" applyBorder="1" applyAlignment="1" applyProtection="1">
      <alignment vertical="center"/>
      <protection locked="0"/>
    </xf>
    <xf numFmtId="164" fontId="12" fillId="7" borderId="2" xfId="13" applyNumberFormat="1" applyFont="1" applyFill="1" applyBorder="1" applyAlignment="1" applyProtection="1">
      <alignment vertical="center"/>
      <protection locked="0"/>
    </xf>
    <xf numFmtId="164" fontId="0" fillId="7" borderId="2" xfId="13" applyNumberFormat="1" applyFont="1" applyFill="1" applyBorder="1" applyAlignment="1" applyProtection="1">
      <alignment vertical="center"/>
      <protection locked="0"/>
    </xf>
    <xf numFmtId="0" fontId="12" fillId="7" borderId="13"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164" fontId="12" fillId="7" borderId="0" xfId="0" applyNumberFormat="1" applyFont="1" applyFill="1" applyBorder="1" applyAlignment="1" applyProtection="1">
      <alignment vertical="center"/>
      <protection locked="0"/>
    </xf>
    <xf numFmtId="0" fontId="13" fillId="7" borderId="0" xfId="0" applyFont="1" applyFill="1" applyAlignment="1">
      <alignment horizontal="center" vertical="center"/>
    </xf>
    <xf numFmtId="0" fontId="13" fillId="7" borderId="0" xfId="0" applyFont="1" applyFill="1" applyAlignment="1">
      <alignment horizontal="center" vertical="center"/>
    </xf>
    <xf numFmtId="0" fontId="22" fillId="7" borderId="0" xfId="0" applyFont="1" applyFill="1" applyBorder="1" applyAlignment="1">
      <alignment horizontal="center" vertical="center"/>
    </xf>
    <xf numFmtId="0" fontId="2" fillId="7" borderId="0" xfId="0" applyFont="1" applyFill="1" applyBorder="1" applyAlignment="1">
      <alignment vertical="center"/>
    </xf>
    <xf numFmtId="0" fontId="2" fillId="7"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10" fontId="0" fillId="7" borderId="0" xfId="0" applyNumberFormat="1" applyFill="1" applyBorder="1" applyAlignment="1">
      <alignment horizontal="right" vertical="center"/>
    </xf>
    <xf numFmtId="10" fontId="0" fillId="7" borderId="0" xfId="12" applyNumberFormat="1" applyFont="1" applyFill="1" applyBorder="1" applyAlignment="1">
      <alignment horizontal="right" vertical="center"/>
    </xf>
    <xf numFmtId="164" fontId="0" fillId="7" borderId="31" xfId="13" applyNumberFormat="1" applyFont="1" applyFill="1" applyBorder="1" applyAlignment="1">
      <alignment vertical="center"/>
    </xf>
    <xf numFmtId="164" fontId="12" fillId="7" borderId="13" xfId="13" applyNumberFormat="1" applyFont="1" applyFill="1" applyBorder="1" applyAlignment="1" applyProtection="1">
      <alignment vertical="center"/>
      <protection locked="0"/>
    </xf>
    <xf numFmtId="164" fontId="12" fillId="7" borderId="3" xfId="13" applyNumberFormat="1" applyFont="1" applyFill="1" applyBorder="1" applyAlignment="1" applyProtection="1">
      <alignment vertical="center"/>
      <protection locked="0"/>
    </xf>
    <xf numFmtId="164" fontId="12" fillId="7" borderId="31" xfId="13" applyNumberFormat="1" applyFont="1" applyFill="1" applyBorder="1" applyAlignment="1" applyProtection="1">
      <alignment vertical="center"/>
      <protection locked="0"/>
    </xf>
    <xf numFmtId="164" fontId="12" fillId="7" borderId="9" xfId="13" applyNumberFormat="1" applyFont="1" applyFill="1" applyBorder="1" applyAlignment="1" applyProtection="1">
      <alignment vertical="center"/>
      <protection locked="0"/>
    </xf>
    <xf numFmtId="164" fontId="12" fillId="7" borderId="12" xfId="13" applyNumberFormat="1" applyFont="1" applyFill="1" applyBorder="1" applyAlignment="1" applyProtection="1">
      <alignment vertical="center"/>
      <protection locked="0"/>
    </xf>
    <xf numFmtId="164" fontId="12" fillId="7" borderId="32" xfId="13" applyNumberFormat="1" applyFont="1" applyFill="1" applyBorder="1" applyAlignment="1" applyProtection="1">
      <alignment vertical="center"/>
      <protection locked="0"/>
    </xf>
    <xf numFmtId="164" fontId="12" fillId="7" borderId="11" xfId="13" applyNumberFormat="1" applyFont="1" applyFill="1" applyBorder="1" applyAlignment="1" applyProtection="1">
      <alignment vertical="center"/>
      <protection locked="0"/>
    </xf>
    <xf numFmtId="164" fontId="0" fillId="7" borderId="8" xfId="13" applyNumberFormat="1" applyFont="1" applyFill="1" applyBorder="1" applyAlignment="1" applyProtection="1">
      <alignment vertical="center"/>
      <protection locked="0"/>
    </xf>
    <xf numFmtId="164" fontId="12" fillId="7" borderId="38" xfId="13" applyNumberFormat="1" applyFont="1" applyFill="1" applyBorder="1" applyAlignment="1" applyProtection="1">
      <alignment vertical="center"/>
      <protection locked="0"/>
    </xf>
    <xf numFmtId="164" fontId="12" fillId="7" borderId="39" xfId="13" applyNumberFormat="1" applyFont="1" applyFill="1" applyBorder="1" applyAlignment="1" applyProtection="1">
      <alignment vertical="center"/>
      <protection locked="0"/>
    </xf>
    <xf numFmtId="164" fontId="12" fillId="7" borderId="40" xfId="13" applyNumberFormat="1" applyFont="1" applyFill="1" applyBorder="1" applyAlignment="1" applyProtection="1">
      <alignment vertical="center"/>
      <protection locked="0"/>
    </xf>
    <xf numFmtId="164" fontId="12" fillId="7" borderId="41" xfId="13" applyNumberFormat="1" applyFont="1" applyFill="1" applyBorder="1" applyAlignment="1" applyProtection="1">
      <alignment vertical="center"/>
      <protection locked="0"/>
    </xf>
    <xf numFmtId="164" fontId="12" fillId="7" borderId="42" xfId="13" applyNumberFormat="1" applyFont="1" applyFill="1" applyBorder="1" applyAlignment="1" applyProtection="1">
      <alignment vertical="center"/>
      <protection locked="0"/>
    </xf>
    <xf numFmtId="164" fontId="12" fillId="7" borderId="5" xfId="13" applyNumberFormat="1" applyFont="1" applyFill="1" applyBorder="1" applyAlignment="1" applyProtection="1">
      <alignment vertical="center"/>
      <protection locked="0"/>
    </xf>
    <xf numFmtId="164" fontId="12" fillId="7" borderId="43" xfId="13" applyNumberFormat="1" applyFont="1" applyFill="1" applyBorder="1" applyAlignment="1" applyProtection="1">
      <alignment vertical="center"/>
      <protection locked="0"/>
    </xf>
    <xf numFmtId="164" fontId="12" fillId="7" borderId="44" xfId="13" applyNumberFormat="1" applyFont="1" applyFill="1" applyBorder="1" applyAlignment="1" applyProtection="1">
      <alignment vertical="center"/>
      <protection locked="0"/>
    </xf>
    <xf numFmtId="164" fontId="12" fillId="7" borderId="45" xfId="13" applyNumberFormat="1" applyFont="1" applyFill="1" applyBorder="1" applyAlignment="1" applyProtection="1">
      <alignment vertical="center"/>
      <protection locked="0"/>
    </xf>
    <xf numFmtId="164" fontId="12" fillId="7" borderId="46" xfId="13" applyNumberFormat="1" applyFont="1" applyFill="1" applyBorder="1" applyAlignment="1" applyProtection="1">
      <alignment vertical="center"/>
      <protection locked="0"/>
    </xf>
    <xf numFmtId="0" fontId="0" fillId="4" borderId="47" xfId="0" applyFill="1" applyBorder="1"/>
    <xf numFmtId="0" fontId="12" fillId="7" borderId="11"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wrapText="1"/>
      <protection locked="0"/>
    </xf>
    <xf numFmtId="10" fontId="6" fillId="7" borderId="8" xfId="12" applyNumberFormat="1" applyFont="1" applyFill="1" applyBorder="1" applyAlignment="1">
      <alignment horizontal="center" vertical="center"/>
    </xf>
    <xf numFmtId="164" fontId="0" fillId="7" borderId="48" xfId="13" applyNumberFormat="1" applyFont="1" applyFill="1" applyBorder="1" applyAlignment="1">
      <alignment vertical="center"/>
    </xf>
    <xf numFmtId="164" fontId="12" fillId="7" borderId="49" xfId="13" applyNumberFormat="1" applyFont="1" applyFill="1" applyBorder="1" applyAlignment="1" applyProtection="1">
      <alignment vertical="center"/>
      <protection locked="0"/>
    </xf>
    <xf numFmtId="164" fontId="12" fillId="7" borderId="50" xfId="13" applyNumberFormat="1" applyFont="1" applyFill="1" applyBorder="1" applyAlignment="1" applyProtection="1">
      <alignment vertical="center"/>
      <protection locked="0"/>
    </xf>
    <xf numFmtId="0" fontId="1" fillId="4" borderId="34" xfId="2" applyFont="1" applyFill="1" applyBorder="1" applyAlignment="1" applyProtection="1">
      <alignment horizontal="center" vertical="center" wrapText="1"/>
    </xf>
    <xf numFmtId="0" fontId="1" fillId="4" borderId="36" xfId="2" applyFont="1" applyFill="1" applyBorder="1" applyAlignment="1" applyProtection="1">
      <alignment horizontal="center" vertical="center" wrapText="1"/>
    </xf>
    <xf numFmtId="0" fontId="14" fillId="7" borderId="0" xfId="0" applyFont="1" applyFill="1" applyAlignment="1" applyProtection="1">
      <alignment horizontal="center"/>
    </xf>
    <xf numFmtId="0" fontId="12" fillId="7" borderId="6" xfId="9" applyFont="1" applyFill="1" applyBorder="1" applyAlignment="1" applyProtection="1">
      <alignment horizontal="left" vertical="center"/>
      <protection locked="0"/>
    </xf>
    <xf numFmtId="0" fontId="2" fillId="6" borderId="3" xfId="9" applyFont="1" applyFill="1" applyBorder="1" applyAlignment="1" applyProtection="1">
      <alignment horizontal="center" vertical="center"/>
    </xf>
    <xf numFmtId="0" fontId="2" fillId="6" borderId="9" xfId="9" applyFont="1" applyFill="1" applyBorder="1" applyAlignment="1" applyProtection="1">
      <alignment horizontal="center" vertical="center"/>
    </xf>
    <xf numFmtId="0" fontId="2" fillId="6" borderId="10" xfId="9" applyFont="1" applyFill="1" applyBorder="1" applyAlignment="1" applyProtection="1">
      <alignment horizontal="center" vertical="center"/>
    </xf>
    <xf numFmtId="0" fontId="2" fillId="6" borderId="11" xfId="9" applyFont="1" applyFill="1" applyBorder="1" applyAlignment="1" applyProtection="1">
      <alignment horizontal="center" vertical="center"/>
    </xf>
    <xf numFmtId="0" fontId="6" fillId="4" borderId="9" xfId="2" applyFont="1" applyFill="1" applyBorder="1" applyAlignment="1" applyProtection="1">
      <alignment horizontal="center" vertical="center" wrapText="1"/>
    </xf>
    <xf numFmtId="0" fontId="6" fillId="4" borderId="11" xfId="2" applyFont="1" applyFill="1" applyBorder="1" applyAlignment="1" applyProtection="1">
      <alignment horizontal="center" vertical="center" wrapText="1"/>
    </xf>
    <xf numFmtId="0" fontId="13" fillId="7" borderId="0" xfId="0" applyFont="1" applyFill="1" applyAlignment="1">
      <alignment horizontal="center" vertical="center"/>
    </xf>
    <xf numFmtId="0" fontId="22" fillId="7"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cellXfs>
  <cellStyles count="18">
    <cellStyle name="Currency" xfId="13" builtinId="4"/>
    <cellStyle name="Currency 2" xfId="7" xr:uid="{00000000-0005-0000-0000-000000000000}"/>
    <cellStyle name="Currency 2 2" xfId="10" xr:uid="{00000000-0005-0000-0000-000001000000}"/>
    <cellStyle name="Input 2" xfId="8" xr:uid="{00000000-0005-0000-0000-000002000000}"/>
    <cellStyle name="Normal" xfId="0" builtinId="0"/>
    <cellStyle name="Normal 2" xfId="2" xr:uid="{00000000-0005-0000-0000-000004000000}"/>
    <cellStyle name="Normal 2 2" xfId="4" xr:uid="{00000000-0005-0000-0000-000005000000}"/>
    <cellStyle name="Normal 2 2 2" xfId="16" xr:uid="{68AD7472-26A6-4EE5-BFDB-80563995FA80}"/>
    <cellStyle name="Normal 2 3" xfId="14" xr:uid="{5E818A3F-6CD5-43E1-A25A-0DAE2314FC92}"/>
    <cellStyle name="Normal 3" xfId="3" xr:uid="{00000000-0005-0000-0000-000006000000}"/>
    <cellStyle name="Normal 3 2" xfId="15" xr:uid="{13D5BDF6-B465-4FA7-9F0A-98B9D83FB218}"/>
    <cellStyle name="Normal 4" xfId="5" xr:uid="{00000000-0005-0000-0000-000007000000}"/>
    <cellStyle name="Normal 5" xfId="6" xr:uid="{00000000-0005-0000-0000-000008000000}"/>
    <cellStyle name="Normal 5 2" xfId="9" xr:uid="{00000000-0005-0000-0000-000009000000}"/>
    <cellStyle name="Normal 6" xfId="1" xr:uid="{00000000-0005-0000-0000-00000A000000}"/>
    <cellStyle name="Percent" xfId="12" builtinId="5"/>
    <cellStyle name="Percent 2" xfId="11" xr:uid="{00000000-0005-0000-0000-00000B000000}"/>
    <cellStyle name="Percent 2 2" xfId="17" xr:uid="{509B2095-8306-4987-A075-180534E42F01}"/>
  </cellStyles>
  <dxfs count="10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C8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7C8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00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161452</xdr:colOff>
      <xdr:row>2</xdr:row>
      <xdr:rowOff>2803</xdr:rowOff>
    </xdr:to>
    <xdr:pic>
      <xdr:nvPicPr>
        <xdr:cNvPr id="2" name="Picture 1">
          <a:extLst>
            <a:ext uri="{FF2B5EF4-FFF2-40B4-BE49-F238E27FC236}">
              <a16:creationId xmlns:a16="http://schemas.microsoft.com/office/drawing/2014/main" id="{0318A617-1400-47AF-AA33-0609439DFA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9177" cy="498103"/>
        </a:xfrm>
        <a:prstGeom prst="rect">
          <a:avLst/>
        </a:prstGeom>
        <a:noFill/>
      </xdr:spPr>
    </xdr:pic>
    <xdr:clientData/>
  </xdr:twoCellAnchor>
  <xdr:twoCellAnchor>
    <xdr:from>
      <xdr:col>1</xdr:col>
      <xdr:colOff>1533525</xdr:colOff>
      <xdr:row>21</xdr:row>
      <xdr:rowOff>19050</xdr:rowOff>
    </xdr:from>
    <xdr:to>
      <xdr:col>3</xdr:col>
      <xdr:colOff>800100</xdr:colOff>
      <xdr:row>26</xdr:row>
      <xdr:rowOff>57150</xdr:rowOff>
    </xdr:to>
    <xdr:sp macro="" textlink="">
      <xdr:nvSpPr>
        <xdr:cNvPr id="8" name="TextBox 7">
          <a:extLst>
            <a:ext uri="{FF2B5EF4-FFF2-40B4-BE49-F238E27FC236}">
              <a16:creationId xmlns:a16="http://schemas.microsoft.com/office/drawing/2014/main" id="{7025FB25-4FEB-5DAF-43BC-6E2ACED3DE6D}"/>
            </a:ext>
          </a:extLst>
        </xdr:cNvPr>
        <xdr:cNvSpPr txBox="1"/>
      </xdr:nvSpPr>
      <xdr:spPr>
        <a:xfrm>
          <a:off x="2381250" y="4857750"/>
          <a:ext cx="2028825" cy="9906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a:t>
          </a:r>
          <a:r>
            <a:rPr lang="en-US" sz="1100" baseline="0">
              <a:solidFill>
                <a:schemeClr val="dk1"/>
              </a:solidFill>
              <a:effectLst/>
              <a:latin typeface="+mn-lt"/>
              <a:ea typeface="+mn-ea"/>
              <a:cs typeface="+mn-cs"/>
            </a:rPr>
            <a:t> the Task Order is providing Construction Management or design support services, list the corresponding construction contract number.</a:t>
          </a:r>
          <a:endParaRPr lang="en-US">
            <a:effectLst/>
          </a:endParaRPr>
        </a:p>
        <a:p>
          <a:endParaRPr lang="en-US" sz="1100"/>
        </a:p>
      </xdr:txBody>
    </xdr:sp>
    <xdr:clientData/>
  </xdr:twoCellAnchor>
  <xdr:twoCellAnchor>
    <xdr:from>
      <xdr:col>0</xdr:col>
      <xdr:colOff>161925</xdr:colOff>
      <xdr:row>18</xdr:row>
      <xdr:rowOff>161924</xdr:rowOff>
    </xdr:from>
    <xdr:to>
      <xdr:col>1</xdr:col>
      <xdr:colOff>1343025</xdr:colOff>
      <xdr:row>25</xdr:row>
      <xdr:rowOff>171449</xdr:rowOff>
    </xdr:to>
    <xdr:sp macro="" textlink="">
      <xdr:nvSpPr>
        <xdr:cNvPr id="9" name="TextBox 8">
          <a:extLst>
            <a:ext uri="{FF2B5EF4-FFF2-40B4-BE49-F238E27FC236}">
              <a16:creationId xmlns:a16="http://schemas.microsoft.com/office/drawing/2014/main" id="{4B84CBBD-D874-49DD-A513-6D727B958028}"/>
            </a:ext>
          </a:extLst>
        </xdr:cNvPr>
        <xdr:cNvSpPr txBox="1"/>
      </xdr:nvSpPr>
      <xdr:spPr>
        <a:xfrm>
          <a:off x="161925" y="4429124"/>
          <a:ext cx="2028825" cy="13430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List Task</a:t>
          </a:r>
          <a:r>
            <a:rPr lang="en-US" sz="1100" baseline="0">
              <a:solidFill>
                <a:schemeClr val="dk1"/>
              </a:solidFill>
              <a:effectLst/>
              <a:latin typeface="+mn-lt"/>
              <a:ea typeface="+mn-ea"/>
              <a:cs typeface="+mn-cs"/>
            </a:rPr>
            <a:t> Order No., Description, and budget from the approved NTPTO process in Trimble Unity Construct (TUC). The Task Order No. and Description will be automatically populated in the 'By Sub' tab.</a:t>
          </a:r>
          <a:endParaRPr lang="en-US">
            <a:effectLst/>
          </a:endParaRPr>
        </a:p>
        <a:p>
          <a:endParaRPr lang="en-US" sz="1100"/>
        </a:p>
      </xdr:txBody>
    </xdr:sp>
    <xdr:clientData/>
  </xdr:twoCellAnchor>
  <xdr:twoCellAnchor>
    <xdr:from>
      <xdr:col>0</xdr:col>
      <xdr:colOff>504825</xdr:colOff>
      <xdr:row>17</xdr:row>
      <xdr:rowOff>57150</xdr:rowOff>
    </xdr:from>
    <xdr:to>
      <xdr:col>1</xdr:col>
      <xdr:colOff>328613</xdr:colOff>
      <xdr:row>18</xdr:row>
      <xdr:rowOff>161924</xdr:rowOff>
    </xdr:to>
    <xdr:cxnSp macro="">
      <xdr:nvCxnSpPr>
        <xdr:cNvPr id="11" name="Straight Arrow Connector 10">
          <a:extLst>
            <a:ext uri="{FF2B5EF4-FFF2-40B4-BE49-F238E27FC236}">
              <a16:creationId xmlns:a16="http://schemas.microsoft.com/office/drawing/2014/main" id="{6502E8B5-8935-04A1-FAA1-B77D291AF91A}"/>
            </a:ext>
          </a:extLst>
        </xdr:cNvPr>
        <xdr:cNvCxnSpPr>
          <a:stCxn id="9" idx="0"/>
        </xdr:cNvCxnSpPr>
      </xdr:nvCxnSpPr>
      <xdr:spPr>
        <a:xfrm flipH="1" flipV="1">
          <a:off x="504825" y="4133850"/>
          <a:ext cx="671513" cy="295274"/>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328613</xdr:colOff>
      <xdr:row>17</xdr:row>
      <xdr:rowOff>38100</xdr:rowOff>
    </xdr:from>
    <xdr:to>
      <xdr:col>1</xdr:col>
      <xdr:colOff>485775</xdr:colOff>
      <xdr:row>18</xdr:row>
      <xdr:rowOff>161924</xdr:rowOff>
    </xdr:to>
    <xdr:cxnSp macro="">
      <xdr:nvCxnSpPr>
        <xdr:cNvPr id="13" name="Straight Arrow Connector 12">
          <a:extLst>
            <a:ext uri="{FF2B5EF4-FFF2-40B4-BE49-F238E27FC236}">
              <a16:creationId xmlns:a16="http://schemas.microsoft.com/office/drawing/2014/main" id="{DF4DD86F-22FD-F317-E4EB-301D97BC6C6D}"/>
            </a:ext>
          </a:extLst>
        </xdr:cNvPr>
        <xdr:cNvCxnSpPr>
          <a:stCxn id="9" idx="0"/>
        </xdr:cNvCxnSpPr>
      </xdr:nvCxnSpPr>
      <xdr:spPr>
        <a:xfrm flipV="1">
          <a:off x="1176338" y="4114800"/>
          <a:ext cx="157162" cy="314324"/>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542925</xdr:colOff>
      <xdr:row>17</xdr:row>
      <xdr:rowOff>57150</xdr:rowOff>
    </xdr:from>
    <xdr:to>
      <xdr:col>2</xdr:col>
      <xdr:colOff>833438</xdr:colOff>
      <xdr:row>21</xdr:row>
      <xdr:rowOff>19050</xdr:rowOff>
    </xdr:to>
    <xdr:cxnSp macro="">
      <xdr:nvCxnSpPr>
        <xdr:cNvPr id="15" name="Straight Arrow Connector 14">
          <a:extLst>
            <a:ext uri="{FF2B5EF4-FFF2-40B4-BE49-F238E27FC236}">
              <a16:creationId xmlns:a16="http://schemas.microsoft.com/office/drawing/2014/main" id="{7EB2064B-2120-496C-81A7-130D31FC39C6}"/>
            </a:ext>
          </a:extLst>
        </xdr:cNvPr>
        <xdr:cNvCxnSpPr>
          <a:stCxn id="8" idx="0"/>
        </xdr:cNvCxnSpPr>
      </xdr:nvCxnSpPr>
      <xdr:spPr>
        <a:xfrm flipH="1" flipV="1">
          <a:off x="3105150" y="4133850"/>
          <a:ext cx="290513" cy="72390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771525</xdr:colOff>
      <xdr:row>2</xdr:row>
      <xdr:rowOff>38099</xdr:rowOff>
    </xdr:from>
    <xdr:to>
      <xdr:col>16</xdr:col>
      <xdr:colOff>371475</xdr:colOff>
      <xdr:row>8</xdr:row>
      <xdr:rowOff>19050</xdr:rowOff>
    </xdr:to>
    <xdr:sp macro="" textlink="">
      <xdr:nvSpPr>
        <xdr:cNvPr id="16" name="TextBox 15">
          <a:extLst>
            <a:ext uri="{FF2B5EF4-FFF2-40B4-BE49-F238E27FC236}">
              <a16:creationId xmlns:a16="http://schemas.microsoft.com/office/drawing/2014/main" id="{E4E463FE-1A32-724A-DF89-8190E136DB05}"/>
            </a:ext>
          </a:extLst>
        </xdr:cNvPr>
        <xdr:cNvSpPr txBox="1"/>
      </xdr:nvSpPr>
      <xdr:spPr>
        <a:xfrm>
          <a:off x="14687550" y="533399"/>
          <a:ext cx="1695450" cy="116205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List Invoice data as submitted via the </a:t>
          </a:r>
          <a:r>
            <a:rPr lang="en-US" sz="1100" baseline="0">
              <a:solidFill>
                <a:schemeClr val="dk1"/>
              </a:solidFill>
              <a:effectLst/>
              <a:latin typeface="+mn-lt"/>
              <a:ea typeface="+mn-ea"/>
              <a:cs typeface="+mn-cs"/>
            </a:rPr>
            <a:t>CINV process in TUC. Include breakdown of invoices submitted by DBE and VOSB firms.</a:t>
          </a:r>
          <a:endParaRPr lang="en-US">
            <a:effectLst/>
          </a:endParaRPr>
        </a:p>
        <a:p>
          <a:endParaRPr lang="en-US" sz="1100"/>
        </a:p>
      </xdr:txBody>
    </xdr:sp>
    <xdr:clientData/>
  </xdr:twoCellAnchor>
  <xdr:twoCellAnchor>
    <xdr:from>
      <xdr:col>14</xdr:col>
      <xdr:colOff>1009650</xdr:colOff>
      <xdr:row>8</xdr:row>
      <xdr:rowOff>19050</xdr:rowOff>
    </xdr:from>
    <xdr:to>
      <xdr:col>15</xdr:col>
      <xdr:colOff>571500</xdr:colOff>
      <xdr:row>9</xdr:row>
      <xdr:rowOff>142875</xdr:rowOff>
    </xdr:to>
    <xdr:cxnSp macro="">
      <xdr:nvCxnSpPr>
        <xdr:cNvPr id="18" name="Straight Arrow Connector 17">
          <a:extLst>
            <a:ext uri="{FF2B5EF4-FFF2-40B4-BE49-F238E27FC236}">
              <a16:creationId xmlns:a16="http://schemas.microsoft.com/office/drawing/2014/main" id="{37C6F3C5-F421-F468-AFA6-398E3DBDDA67}"/>
            </a:ext>
          </a:extLst>
        </xdr:cNvPr>
        <xdr:cNvCxnSpPr>
          <a:stCxn id="16" idx="2"/>
        </xdr:cNvCxnSpPr>
      </xdr:nvCxnSpPr>
      <xdr:spPr>
        <a:xfrm flipH="1">
          <a:off x="14925675" y="1695450"/>
          <a:ext cx="609600" cy="31432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495300</xdr:colOff>
      <xdr:row>2</xdr:row>
      <xdr:rowOff>104775</xdr:rowOff>
    </xdr:from>
    <xdr:to>
      <xdr:col>13</xdr:col>
      <xdr:colOff>295275</xdr:colOff>
      <xdr:row>6</xdr:row>
      <xdr:rowOff>133350</xdr:rowOff>
    </xdr:to>
    <xdr:sp macro="" textlink="">
      <xdr:nvSpPr>
        <xdr:cNvPr id="19" name="TextBox 18">
          <a:extLst>
            <a:ext uri="{FF2B5EF4-FFF2-40B4-BE49-F238E27FC236}">
              <a16:creationId xmlns:a16="http://schemas.microsoft.com/office/drawing/2014/main" id="{752FF8EE-31FF-4492-BC14-17D577DFEA3F}"/>
            </a:ext>
          </a:extLst>
        </xdr:cNvPr>
        <xdr:cNvSpPr txBox="1"/>
      </xdr:nvSpPr>
      <xdr:spPr>
        <a:xfrm>
          <a:off x="11668125" y="600075"/>
          <a:ext cx="1695450" cy="8191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List the Upper Limit and DBE/VOSB commitments from the approved base contract.</a:t>
          </a:r>
          <a:endParaRPr lang="en-US">
            <a:effectLst/>
          </a:endParaRPr>
        </a:p>
        <a:p>
          <a:endParaRPr lang="en-US" sz="1100"/>
        </a:p>
      </xdr:txBody>
    </xdr:sp>
    <xdr:clientData/>
  </xdr:twoCellAnchor>
  <xdr:twoCellAnchor>
    <xdr:from>
      <xdr:col>10</xdr:col>
      <xdr:colOff>104775</xdr:colOff>
      <xdr:row>4</xdr:row>
      <xdr:rowOff>123825</xdr:rowOff>
    </xdr:from>
    <xdr:to>
      <xdr:col>11</xdr:col>
      <xdr:colOff>495300</xdr:colOff>
      <xdr:row>5</xdr:row>
      <xdr:rowOff>142875</xdr:rowOff>
    </xdr:to>
    <xdr:cxnSp macro="">
      <xdr:nvCxnSpPr>
        <xdr:cNvPr id="21" name="Straight Arrow Connector 20">
          <a:extLst>
            <a:ext uri="{FF2B5EF4-FFF2-40B4-BE49-F238E27FC236}">
              <a16:creationId xmlns:a16="http://schemas.microsoft.com/office/drawing/2014/main" id="{FCB9DEF6-272A-7706-01C5-EAE08A004BC3}"/>
            </a:ext>
          </a:extLst>
        </xdr:cNvPr>
        <xdr:cNvCxnSpPr>
          <a:stCxn id="19" idx="1"/>
        </xdr:cNvCxnSpPr>
      </xdr:nvCxnSpPr>
      <xdr:spPr>
        <a:xfrm flipH="1">
          <a:off x="11049000" y="1009650"/>
          <a:ext cx="619125" cy="21907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85725</xdr:colOff>
      <xdr:row>24</xdr:row>
      <xdr:rowOff>0</xdr:rowOff>
    </xdr:from>
    <xdr:to>
      <xdr:col>11</xdr:col>
      <xdr:colOff>847725</xdr:colOff>
      <xdr:row>29</xdr:row>
      <xdr:rowOff>28575</xdr:rowOff>
    </xdr:to>
    <xdr:sp macro="" textlink="">
      <xdr:nvSpPr>
        <xdr:cNvPr id="22" name="TextBox 21">
          <a:extLst>
            <a:ext uri="{FF2B5EF4-FFF2-40B4-BE49-F238E27FC236}">
              <a16:creationId xmlns:a16="http://schemas.microsoft.com/office/drawing/2014/main" id="{4026B70E-4BC7-4880-B7FA-516DA43B304A}"/>
            </a:ext>
          </a:extLst>
        </xdr:cNvPr>
        <xdr:cNvSpPr txBox="1"/>
      </xdr:nvSpPr>
      <xdr:spPr>
        <a:xfrm>
          <a:off x="9982200" y="5410200"/>
          <a:ext cx="2038350" cy="9810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Confirm the sum of TOs invoiced</a:t>
          </a:r>
          <a:r>
            <a:rPr lang="en-US" sz="1100" baseline="0">
              <a:solidFill>
                <a:schemeClr val="dk1"/>
              </a:solidFill>
              <a:effectLst/>
              <a:latin typeface="+mn-lt"/>
              <a:ea typeface="+mn-ea"/>
              <a:cs typeface="+mn-cs"/>
            </a:rPr>
            <a:t> to date matches the sum of base contract invoices. Discrepancies will be flagged in red.</a:t>
          </a:r>
          <a:endParaRPr lang="en-US">
            <a:effectLst/>
          </a:endParaRPr>
        </a:p>
        <a:p>
          <a:endParaRPr lang="en-US" sz="1100"/>
        </a:p>
      </xdr:txBody>
    </xdr:sp>
    <xdr:clientData/>
  </xdr:twoCellAnchor>
  <xdr:twoCellAnchor>
    <xdr:from>
      <xdr:col>10</xdr:col>
      <xdr:colOff>85725</xdr:colOff>
      <xdr:row>29</xdr:row>
      <xdr:rowOff>28575</xdr:rowOff>
    </xdr:from>
    <xdr:to>
      <xdr:col>14</xdr:col>
      <xdr:colOff>276225</xdr:colOff>
      <xdr:row>38</xdr:row>
      <xdr:rowOff>104775</xdr:rowOff>
    </xdr:to>
    <xdr:cxnSp macro="">
      <xdr:nvCxnSpPr>
        <xdr:cNvPr id="24" name="Straight Arrow Connector 23">
          <a:extLst>
            <a:ext uri="{FF2B5EF4-FFF2-40B4-BE49-F238E27FC236}">
              <a16:creationId xmlns:a16="http://schemas.microsoft.com/office/drawing/2014/main" id="{4A43B5CC-9931-2D57-6E39-88084882F577}"/>
            </a:ext>
          </a:extLst>
        </xdr:cNvPr>
        <xdr:cNvCxnSpPr/>
      </xdr:nvCxnSpPr>
      <xdr:spPr>
        <a:xfrm>
          <a:off x="11029950" y="6391275"/>
          <a:ext cx="3162300" cy="179070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38100</xdr:colOff>
      <xdr:row>29</xdr:row>
      <xdr:rowOff>28575</xdr:rowOff>
    </xdr:from>
    <xdr:to>
      <xdr:col>10</xdr:col>
      <xdr:colOff>57150</xdr:colOff>
      <xdr:row>38</xdr:row>
      <xdr:rowOff>114300</xdr:rowOff>
    </xdr:to>
    <xdr:cxnSp macro="">
      <xdr:nvCxnSpPr>
        <xdr:cNvPr id="27" name="Straight Arrow Connector 26">
          <a:extLst>
            <a:ext uri="{FF2B5EF4-FFF2-40B4-BE49-F238E27FC236}">
              <a16:creationId xmlns:a16="http://schemas.microsoft.com/office/drawing/2014/main" id="{533592D4-A387-1A4C-2362-44A17CB8664C}"/>
            </a:ext>
          </a:extLst>
        </xdr:cNvPr>
        <xdr:cNvCxnSpPr>
          <a:stCxn id="22" idx="2"/>
        </xdr:cNvCxnSpPr>
      </xdr:nvCxnSpPr>
      <xdr:spPr>
        <a:xfrm flipH="1">
          <a:off x="8886825" y="6391275"/>
          <a:ext cx="2114550" cy="180022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328613</xdr:colOff>
      <xdr:row>16</xdr:row>
      <xdr:rowOff>171450</xdr:rowOff>
    </xdr:from>
    <xdr:to>
      <xdr:col>4</xdr:col>
      <xdr:colOff>247650</xdr:colOff>
      <xdr:row>18</xdr:row>
      <xdr:rowOff>161924</xdr:rowOff>
    </xdr:to>
    <xdr:cxnSp macro="">
      <xdr:nvCxnSpPr>
        <xdr:cNvPr id="34" name="Straight Arrow Connector 33">
          <a:extLst>
            <a:ext uri="{FF2B5EF4-FFF2-40B4-BE49-F238E27FC236}">
              <a16:creationId xmlns:a16="http://schemas.microsoft.com/office/drawing/2014/main" id="{AC09AFCC-BE7F-F0A3-FAEC-DD5CCB8C3407}"/>
            </a:ext>
          </a:extLst>
        </xdr:cNvPr>
        <xdr:cNvCxnSpPr>
          <a:stCxn id="9" idx="0"/>
        </xdr:cNvCxnSpPr>
      </xdr:nvCxnSpPr>
      <xdr:spPr>
        <a:xfrm flipV="1">
          <a:off x="1176338" y="4057650"/>
          <a:ext cx="3729037" cy="371474"/>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581025</xdr:colOff>
      <xdr:row>21</xdr:row>
      <xdr:rowOff>57150</xdr:rowOff>
    </xdr:from>
    <xdr:to>
      <xdr:col>6</xdr:col>
      <xdr:colOff>514350</xdr:colOff>
      <xdr:row>26</xdr:row>
      <xdr:rowOff>104775</xdr:rowOff>
    </xdr:to>
    <xdr:sp macro="" textlink="">
      <xdr:nvSpPr>
        <xdr:cNvPr id="40" name="TextBox 39">
          <a:extLst>
            <a:ext uri="{FF2B5EF4-FFF2-40B4-BE49-F238E27FC236}">
              <a16:creationId xmlns:a16="http://schemas.microsoft.com/office/drawing/2014/main" id="{3E554986-93FF-4D1F-AA24-AA60CB2C2016}"/>
            </a:ext>
          </a:extLst>
        </xdr:cNvPr>
        <xdr:cNvSpPr txBox="1"/>
      </xdr:nvSpPr>
      <xdr:spPr>
        <a:xfrm>
          <a:off x="5238750" y="4895850"/>
          <a:ext cx="2028825" cy="10001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Columns E</a:t>
          </a:r>
          <a:r>
            <a:rPr lang="en-US" sz="1100" baseline="0">
              <a:solidFill>
                <a:schemeClr val="dk1"/>
              </a:solidFill>
              <a:effectLst/>
              <a:latin typeface="+mn-lt"/>
              <a:ea typeface="+mn-ea"/>
              <a:cs typeface="+mn-cs"/>
            </a:rPr>
            <a:t> and F should match unless a Supplemental NTPTO has been approved. If a TO has been supplemented, list the new TO amount in column F.</a:t>
          </a:r>
          <a:endParaRPr lang="en-US">
            <a:effectLst/>
          </a:endParaRPr>
        </a:p>
        <a:p>
          <a:endParaRPr lang="en-US" sz="1100"/>
        </a:p>
      </xdr:txBody>
    </xdr:sp>
    <xdr:clientData/>
  </xdr:twoCellAnchor>
  <xdr:twoCellAnchor>
    <xdr:from>
      <xdr:col>5</xdr:col>
      <xdr:colOff>547688</xdr:colOff>
      <xdr:row>17</xdr:row>
      <xdr:rowOff>76200</xdr:rowOff>
    </xdr:from>
    <xdr:to>
      <xdr:col>5</xdr:col>
      <xdr:colOff>552450</xdr:colOff>
      <xdr:row>21</xdr:row>
      <xdr:rowOff>57150</xdr:rowOff>
    </xdr:to>
    <xdr:cxnSp macro="">
      <xdr:nvCxnSpPr>
        <xdr:cNvPr id="42" name="Straight Arrow Connector 41">
          <a:extLst>
            <a:ext uri="{FF2B5EF4-FFF2-40B4-BE49-F238E27FC236}">
              <a16:creationId xmlns:a16="http://schemas.microsoft.com/office/drawing/2014/main" id="{0B3EF99C-EA2B-AF41-5035-0DD8497B4D3D}"/>
            </a:ext>
          </a:extLst>
        </xdr:cNvPr>
        <xdr:cNvCxnSpPr>
          <a:stCxn id="40" idx="0"/>
        </xdr:cNvCxnSpPr>
      </xdr:nvCxnSpPr>
      <xdr:spPr>
        <a:xfrm flipV="1">
          <a:off x="6253163" y="4152900"/>
          <a:ext cx="4762" cy="74295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85725</xdr:colOff>
      <xdr:row>19</xdr:row>
      <xdr:rowOff>66675</xdr:rowOff>
    </xdr:from>
    <xdr:to>
      <xdr:col>9</xdr:col>
      <xdr:colOff>19050</xdr:colOff>
      <xdr:row>23</xdr:row>
      <xdr:rowOff>95250</xdr:rowOff>
    </xdr:to>
    <xdr:sp macro="" textlink="">
      <xdr:nvSpPr>
        <xdr:cNvPr id="46" name="TextBox 45">
          <a:extLst>
            <a:ext uri="{FF2B5EF4-FFF2-40B4-BE49-F238E27FC236}">
              <a16:creationId xmlns:a16="http://schemas.microsoft.com/office/drawing/2014/main" id="{4ADA7491-1E8D-4B93-9E84-63E4EECD63A5}"/>
            </a:ext>
          </a:extLst>
        </xdr:cNvPr>
        <xdr:cNvSpPr txBox="1"/>
      </xdr:nvSpPr>
      <xdr:spPr>
        <a:xfrm>
          <a:off x="7886700" y="4524375"/>
          <a:ext cx="2028825" cy="7905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Once a Task Order is complete, list the date</a:t>
          </a:r>
          <a:r>
            <a:rPr lang="en-US" sz="1100" baseline="0">
              <a:solidFill>
                <a:schemeClr val="dk1"/>
              </a:solidFill>
              <a:effectLst/>
              <a:latin typeface="+mn-lt"/>
              <a:ea typeface="+mn-ea"/>
              <a:cs typeface="+mn-cs"/>
            </a:rPr>
            <a:t> of completion letter submitted with the NTPTO-Closeout process in TUC.</a:t>
          </a:r>
          <a:endParaRPr lang="en-US">
            <a:effectLst/>
          </a:endParaRPr>
        </a:p>
        <a:p>
          <a:endParaRPr lang="en-US" sz="1100"/>
        </a:p>
      </xdr:txBody>
    </xdr:sp>
    <xdr:clientData/>
  </xdr:twoCellAnchor>
  <xdr:twoCellAnchor>
    <xdr:from>
      <xdr:col>9</xdr:col>
      <xdr:colOff>19050</xdr:colOff>
      <xdr:row>17</xdr:row>
      <xdr:rowOff>38100</xdr:rowOff>
    </xdr:from>
    <xdr:to>
      <xdr:col>9</xdr:col>
      <xdr:colOff>533400</xdr:colOff>
      <xdr:row>21</xdr:row>
      <xdr:rowOff>80963</xdr:rowOff>
    </xdr:to>
    <xdr:cxnSp macro="">
      <xdr:nvCxnSpPr>
        <xdr:cNvPr id="49" name="Straight Arrow Connector 48">
          <a:extLst>
            <a:ext uri="{FF2B5EF4-FFF2-40B4-BE49-F238E27FC236}">
              <a16:creationId xmlns:a16="http://schemas.microsoft.com/office/drawing/2014/main" id="{89BF5872-2FB2-60B8-B27F-D219EF209799}"/>
            </a:ext>
          </a:extLst>
        </xdr:cNvPr>
        <xdr:cNvCxnSpPr>
          <a:stCxn id="46" idx="3"/>
        </xdr:cNvCxnSpPr>
      </xdr:nvCxnSpPr>
      <xdr:spPr>
        <a:xfrm flipV="1">
          <a:off x="9915525" y="4114800"/>
          <a:ext cx="514350" cy="804863"/>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11204</xdr:rowOff>
    </xdr:from>
    <xdr:to>
      <xdr:col>1</xdr:col>
      <xdr:colOff>624095</xdr:colOff>
      <xdr:row>1</xdr:row>
      <xdr:rowOff>243941</xdr:rowOff>
    </xdr:to>
    <xdr:pic>
      <xdr:nvPicPr>
        <xdr:cNvPr id="2" name="Picture 1">
          <a:extLst>
            <a:ext uri="{FF2B5EF4-FFF2-40B4-BE49-F238E27FC236}">
              <a16:creationId xmlns:a16="http://schemas.microsoft.com/office/drawing/2014/main" id="{8517076A-513E-4570-A219-08A827E9D4F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4"/>
          <a:ext cx="1005095" cy="499437"/>
        </a:xfrm>
        <a:prstGeom prst="rect">
          <a:avLst/>
        </a:prstGeom>
        <a:noFill/>
      </xdr:spPr>
    </xdr:pic>
    <xdr:clientData/>
  </xdr:twoCellAnchor>
  <xdr:twoCellAnchor>
    <xdr:from>
      <xdr:col>24</xdr:col>
      <xdr:colOff>95250</xdr:colOff>
      <xdr:row>0</xdr:row>
      <xdr:rowOff>76200</xdr:rowOff>
    </xdr:from>
    <xdr:to>
      <xdr:col>29</xdr:col>
      <xdr:colOff>266700</xdr:colOff>
      <xdr:row>12</xdr:row>
      <xdr:rowOff>114300</xdr:rowOff>
    </xdr:to>
    <xdr:sp macro="" textlink="">
      <xdr:nvSpPr>
        <xdr:cNvPr id="3" name="TextBox 2">
          <a:extLst>
            <a:ext uri="{FF2B5EF4-FFF2-40B4-BE49-F238E27FC236}">
              <a16:creationId xmlns:a16="http://schemas.microsoft.com/office/drawing/2014/main" id="{C20FB8BB-7032-4E15-8822-627F2F0BF6F4}"/>
            </a:ext>
          </a:extLst>
        </xdr:cNvPr>
        <xdr:cNvSpPr txBox="1"/>
      </xdr:nvSpPr>
      <xdr:spPr>
        <a:xfrm>
          <a:off x="25974675" y="76200"/>
          <a:ext cx="2609850" cy="28575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r>
            <a:rPr lang="en-US" sz="1100"/>
            <a:t>Data included in this workbook</a:t>
          </a:r>
          <a:r>
            <a:rPr lang="en-US" sz="1100" baseline="0"/>
            <a:t> is for reference only.  Please ensure all fields are updated with project-specific data before submittal.  </a:t>
          </a:r>
        </a:p>
        <a:p>
          <a:endParaRPr lang="en-US" sz="1100" baseline="0"/>
        </a:p>
        <a:p>
          <a:r>
            <a:rPr lang="en-US" sz="1100"/>
            <a:t>This</a:t>
          </a:r>
          <a:r>
            <a:rPr lang="en-US" sz="1100" baseline="0"/>
            <a:t> worksheet is programmed to return error messages and prompts when key information is left blank or budget issues are detected.  Please confirm errors have been addressed before submitting to the Tollway.  Delete unsused subconsultant columns as necessary.</a:t>
          </a:r>
        </a:p>
        <a:p>
          <a:endParaRPr lang="en-US" sz="1100" baseline="0"/>
        </a:p>
        <a:p>
          <a:r>
            <a:rPr lang="en-US" sz="1100" baseline="0">
              <a:solidFill>
                <a:srgbClr val="0000FF"/>
              </a:solidFill>
            </a:rPr>
            <a:t>Blue</a:t>
          </a:r>
          <a:r>
            <a:rPr lang="en-US" sz="1100" baseline="0"/>
            <a:t> text cells should be completed by the consultant.</a:t>
          </a:r>
          <a:endParaRPr lang="en-US" sz="1100"/>
        </a:p>
      </xdr:txBody>
    </xdr:sp>
    <xdr:clientData/>
  </xdr:twoCellAnchor>
  <xdr:twoCellAnchor>
    <xdr:from>
      <xdr:col>0</xdr:col>
      <xdr:colOff>247650</xdr:colOff>
      <xdr:row>15</xdr:row>
      <xdr:rowOff>19051</xdr:rowOff>
    </xdr:from>
    <xdr:to>
      <xdr:col>1</xdr:col>
      <xdr:colOff>1895475</xdr:colOff>
      <xdr:row>18</xdr:row>
      <xdr:rowOff>95251</xdr:rowOff>
    </xdr:to>
    <xdr:sp macro="" textlink="">
      <xdr:nvSpPr>
        <xdr:cNvPr id="4" name="TextBox 3">
          <a:extLst>
            <a:ext uri="{FF2B5EF4-FFF2-40B4-BE49-F238E27FC236}">
              <a16:creationId xmlns:a16="http://schemas.microsoft.com/office/drawing/2014/main" id="{AA58834F-6DB2-4B58-BC7E-042E6ED4F2F5}"/>
            </a:ext>
          </a:extLst>
        </xdr:cNvPr>
        <xdr:cNvSpPr txBox="1"/>
      </xdr:nvSpPr>
      <xdr:spPr>
        <a:xfrm>
          <a:off x="247650" y="3409951"/>
          <a:ext cx="2028825" cy="6477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Task</a:t>
          </a:r>
          <a:r>
            <a:rPr lang="en-US" sz="1100" baseline="0">
              <a:solidFill>
                <a:schemeClr val="dk1"/>
              </a:solidFill>
              <a:effectLst/>
              <a:latin typeface="+mn-lt"/>
              <a:ea typeface="+mn-ea"/>
              <a:cs typeface="+mn-cs"/>
            </a:rPr>
            <a:t> Order No. and Description automatically populated from the 'By Task' tab</a:t>
          </a:r>
          <a:endParaRPr lang="en-US">
            <a:effectLst/>
          </a:endParaRPr>
        </a:p>
        <a:p>
          <a:endParaRPr lang="en-US" sz="1100"/>
        </a:p>
      </xdr:txBody>
    </xdr:sp>
    <xdr:clientData/>
  </xdr:twoCellAnchor>
  <xdr:twoCellAnchor>
    <xdr:from>
      <xdr:col>1</xdr:col>
      <xdr:colOff>1581151</xdr:colOff>
      <xdr:row>0</xdr:row>
      <xdr:rowOff>28575</xdr:rowOff>
    </xdr:from>
    <xdr:to>
      <xdr:col>3</xdr:col>
      <xdr:colOff>733426</xdr:colOff>
      <xdr:row>2</xdr:row>
      <xdr:rowOff>152400</xdr:rowOff>
    </xdr:to>
    <xdr:sp macro="" textlink="">
      <xdr:nvSpPr>
        <xdr:cNvPr id="5" name="TextBox 4">
          <a:extLst>
            <a:ext uri="{FF2B5EF4-FFF2-40B4-BE49-F238E27FC236}">
              <a16:creationId xmlns:a16="http://schemas.microsoft.com/office/drawing/2014/main" id="{ED68CFAC-24B2-442A-A2E6-1ADE15719A6A}"/>
            </a:ext>
          </a:extLst>
        </xdr:cNvPr>
        <xdr:cNvSpPr txBox="1"/>
      </xdr:nvSpPr>
      <xdr:spPr>
        <a:xfrm>
          <a:off x="1962151" y="28575"/>
          <a:ext cx="2647950" cy="6477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List Prime consultant,</a:t>
          </a:r>
          <a:r>
            <a:rPr lang="en-US" sz="1100" baseline="0">
              <a:solidFill>
                <a:schemeClr val="dk1"/>
              </a:solidFill>
              <a:effectLst/>
              <a:latin typeface="+mn-lt"/>
              <a:ea typeface="+mn-ea"/>
              <a:cs typeface="+mn-cs"/>
            </a:rPr>
            <a:t> then all subconsultant firms (in alphabetical order). Delete unused columns as necessary.</a:t>
          </a:r>
          <a:endParaRPr lang="en-US">
            <a:effectLst/>
          </a:endParaRPr>
        </a:p>
        <a:p>
          <a:endParaRPr lang="en-US" sz="1100"/>
        </a:p>
      </xdr:txBody>
    </xdr:sp>
    <xdr:clientData/>
  </xdr:twoCellAnchor>
  <xdr:twoCellAnchor>
    <xdr:from>
      <xdr:col>3</xdr:col>
      <xdr:colOff>733426</xdr:colOff>
      <xdr:row>1</xdr:row>
      <xdr:rowOff>85725</xdr:rowOff>
    </xdr:from>
    <xdr:to>
      <xdr:col>3</xdr:col>
      <xdr:colOff>781050</xdr:colOff>
      <xdr:row>3</xdr:row>
      <xdr:rowOff>104775</xdr:rowOff>
    </xdr:to>
    <xdr:cxnSp macro="">
      <xdr:nvCxnSpPr>
        <xdr:cNvPr id="7" name="Straight Arrow Connector 6">
          <a:extLst>
            <a:ext uri="{FF2B5EF4-FFF2-40B4-BE49-F238E27FC236}">
              <a16:creationId xmlns:a16="http://schemas.microsoft.com/office/drawing/2014/main" id="{8D9E49D9-70DB-B66A-3C2C-FFFE46D37FF2}"/>
            </a:ext>
          </a:extLst>
        </xdr:cNvPr>
        <xdr:cNvCxnSpPr>
          <a:stCxn id="5" idx="3"/>
        </xdr:cNvCxnSpPr>
      </xdr:nvCxnSpPr>
      <xdr:spPr>
        <a:xfrm>
          <a:off x="4610101" y="352425"/>
          <a:ext cx="47624" cy="46672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733426</xdr:colOff>
      <xdr:row>1</xdr:row>
      <xdr:rowOff>85725</xdr:rowOff>
    </xdr:from>
    <xdr:to>
      <xdr:col>4</xdr:col>
      <xdr:colOff>561975</xdr:colOff>
      <xdr:row>3</xdr:row>
      <xdr:rowOff>95250</xdr:rowOff>
    </xdr:to>
    <xdr:cxnSp macro="">
      <xdr:nvCxnSpPr>
        <xdr:cNvPr id="10" name="Straight Arrow Connector 9">
          <a:extLst>
            <a:ext uri="{FF2B5EF4-FFF2-40B4-BE49-F238E27FC236}">
              <a16:creationId xmlns:a16="http://schemas.microsoft.com/office/drawing/2014/main" id="{2E171AC5-B163-FC4D-3852-75FCDC665C3C}"/>
            </a:ext>
          </a:extLst>
        </xdr:cNvPr>
        <xdr:cNvCxnSpPr>
          <a:stCxn id="5" idx="3"/>
        </xdr:cNvCxnSpPr>
      </xdr:nvCxnSpPr>
      <xdr:spPr>
        <a:xfrm>
          <a:off x="4610101" y="352425"/>
          <a:ext cx="876299" cy="45720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2181224</xdr:colOff>
      <xdr:row>16</xdr:row>
      <xdr:rowOff>9525</xdr:rowOff>
    </xdr:from>
    <xdr:to>
      <xdr:col>3</xdr:col>
      <xdr:colOff>923925</xdr:colOff>
      <xdr:row>21</xdr:row>
      <xdr:rowOff>133350</xdr:rowOff>
    </xdr:to>
    <xdr:sp macro="" textlink="">
      <xdr:nvSpPr>
        <xdr:cNvPr id="12" name="TextBox 11">
          <a:extLst>
            <a:ext uri="{FF2B5EF4-FFF2-40B4-BE49-F238E27FC236}">
              <a16:creationId xmlns:a16="http://schemas.microsoft.com/office/drawing/2014/main" id="{096888EB-BF58-4B53-8456-1CBAC47CF148}"/>
            </a:ext>
          </a:extLst>
        </xdr:cNvPr>
        <xdr:cNvSpPr txBox="1"/>
      </xdr:nvSpPr>
      <xdr:spPr>
        <a:xfrm>
          <a:off x="2562224" y="3667125"/>
          <a:ext cx="2238376" cy="10763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List the current</a:t>
          </a:r>
          <a:r>
            <a:rPr lang="en-US" sz="1100" baseline="0">
              <a:solidFill>
                <a:schemeClr val="dk1"/>
              </a:solidFill>
              <a:effectLst/>
              <a:latin typeface="+mn-lt"/>
              <a:ea typeface="+mn-ea"/>
              <a:cs typeface="+mn-cs"/>
            </a:rPr>
            <a:t> Upper Limit of each consultant on the contract.</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The sum should equal the base contract Upper Limit--discrepancies will be flagged in red.</a:t>
          </a:r>
          <a:endParaRPr lang="en-US">
            <a:effectLst/>
          </a:endParaRPr>
        </a:p>
        <a:p>
          <a:endParaRPr lang="en-US" sz="1100"/>
        </a:p>
      </xdr:txBody>
    </xdr:sp>
    <xdr:clientData/>
  </xdr:twoCellAnchor>
  <xdr:twoCellAnchor>
    <xdr:from>
      <xdr:col>1</xdr:col>
      <xdr:colOff>1771650</xdr:colOff>
      <xdr:row>29</xdr:row>
      <xdr:rowOff>0</xdr:rowOff>
    </xdr:from>
    <xdr:to>
      <xdr:col>3</xdr:col>
      <xdr:colOff>314325</xdr:colOff>
      <xdr:row>32</xdr:row>
      <xdr:rowOff>85725</xdr:rowOff>
    </xdr:to>
    <xdr:sp macro="" textlink="">
      <xdr:nvSpPr>
        <xdr:cNvPr id="13" name="TextBox 12">
          <a:extLst>
            <a:ext uri="{FF2B5EF4-FFF2-40B4-BE49-F238E27FC236}">
              <a16:creationId xmlns:a16="http://schemas.microsoft.com/office/drawing/2014/main" id="{D141077A-6F58-482D-BCBD-33EA1A871119}"/>
            </a:ext>
          </a:extLst>
        </xdr:cNvPr>
        <xdr:cNvSpPr txBox="1"/>
      </xdr:nvSpPr>
      <xdr:spPr>
        <a:xfrm>
          <a:off x="2152650" y="6057900"/>
          <a:ext cx="2038350" cy="6572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Enter the total</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invoiced</a:t>
          </a:r>
          <a:r>
            <a:rPr lang="en-US" sz="1100" baseline="0">
              <a:solidFill>
                <a:schemeClr val="dk1"/>
              </a:solidFill>
              <a:effectLst/>
              <a:latin typeface="+mn-lt"/>
              <a:ea typeface="+mn-ea"/>
              <a:cs typeface="+mn-cs"/>
            </a:rPr>
            <a:t> to date amount for each consultant across all Task Orders.</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a:p>
      </xdr:txBody>
    </xdr:sp>
    <xdr:clientData/>
  </xdr:twoCellAnchor>
  <xdr:twoCellAnchor>
    <xdr:from>
      <xdr:col>9</xdr:col>
      <xdr:colOff>762000</xdr:colOff>
      <xdr:row>8</xdr:row>
      <xdr:rowOff>352425</xdr:rowOff>
    </xdr:from>
    <xdr:to>
      <xdr:col>11</xdr:col>
      <xdr:colOff>704850</xdr:colOff>
      <xdr:row>12</xdr:row>
      <xdr:rowOff>28575</xdr:rowOff>
    </xdr:to>
    <xdr:sp macro="" textlink="">
      <xdr:nvSpPr>
        <xdr:cNvPr id="14" name="TextBox 13">
          <a:extLst>
            <a:ext uri="{FF2B5EF4-FFF2-40B4-BE49-F238E27FC236}">
              <a16:creationId xmlns:a16="http://schemas.microsoft.com/office/drawing/2014/main" id="{A2F2C84C-D1FC-43EE-9000-DFD771EEA125}"/>
            </a:ext>
          </a:extLst>
        </xdr:cNvPr>
        <xdr:cNvSpPr txBox="1"/>
      </xdr:nvSpPr>
      <xdr:spPr>
        <a:xfrm>
          <a:off x="10925175" y="2209800"/>
          <a:ext cx="2038350" cy="6762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Enter the</a:t>
          </a:r>
          <a:r>
            <a:rPr lang="en-US" sz="1100" baseline="0">
              <a:solidFill>
                <a:schemeClr val="dk1"/>
              </a:solidFill>
              <a:effectLst/>
              <a:latin typeface="+mn-lt"/>
              <a:ea typeface="+mn-ea"/>
              <a:cs typeface="+mn-cs"/>
            </a:rPr>
            <a:t> Task Order's budget allocated to each consultant assigned to the task.</a:t>
          </a:r>
          <a:endParaRPr lang="en-US">
            <a:effectLst/>
          </a:endParaRPr>
        </a:p>
        <a:p>
          <a:endParaRPr lang="en-US" sz="1100"/>
        </a:p>
      </xdr:txBody>
    </xdr:sp>
    <xdr:clientData/>
  </xdr:twoCellAnchor>
  <xdr:twoCellAnchor>
    <xdr:from>
      <xdr:col>5</xdr:col>
      <xdr:colOff>542925</xdr:colOff>
      <xdr:row>15</xdr:row>
      <xdr:rowOff>47625</xdr:rowOff>
    </xdr:from>
    <xdr:to>
      <xdr:col>7</xdr:col>
      <xdr:colOff>485775</xdr:colOff>
      <xdr:row>18</xdr:row>
      <xdr:rowOff>152400</xdr:rowOff>
    </xdr:to>
    <xdr:sp macro="" textlink="">
      <xdr:nvSpPr>
        <xdr:cNvPr id="15" name="TextBox 14">
          <a:extLst>
            <a:ext uri="{FF2B5EF4-FFF2-40B4-BE49-F238E27FC236}">
              <a16:creationId xmlns:a16="http://schemas.microsoft.com/office/drawing/2014/main" id="{294FC875-653D-479B-B916-CC4E7B66023E}"/>
            </a:ext>
          </a:extLst>
        </xdr:cNvPr>
        <xdr:cNvSpPr txBox="1"/>
      </xdr:nvSpPr>
      <xdr:spPr>
        <a:xfrm>
          <a:off x="6515100" y="3495675"/>
          <a:ext cx="2038350" cy="6762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Enter the</a:t>
          </a:r>
          <a:r>
            <a:rPr lang="en-US" sz="1100" baseline="0">
              <a:solidFill>
                <a:schemeClr val="dk1"/>
              </a:solidFill>
              <a:effectLst/>
              <a:latin typeface="+mn-lt"/>
              <a:ea typeface="+mn-ea"/>
              <a:cs typeface="+mn-cs"/>
            </a:rPr>
            <a:t> consultant's allocated budget for each Task Order they're assigned to.</a:t>
          </a:r>
          <a:endParaRPr lang="en-US">
            <a:effectLst/>
          </a:endParaRPr>
        </a:p>
        <a:p>
          <a:endParaRPr lang="en-US" sz="1100"/>
        </a:p>
      </xdr:txBody>
    </xdr:sp>
    <xdr:clientData/>
  </xdr:twoCellAnchor>
  <xdr:twoCellAnchor>
    <xdr:from>
      <xdr:col>6</xdr:col>
      <xdr:colOff>514350</xdr:colOff>
      <xdr:row>13</xdr:row>
      <xdr:rowOff>57150</xdr:rowOff>
    </xdr:from>
    <xdr:to>
      <xdr:col>6</xdr:col>
      <xdr:colOff>514350</xdr:colOff>
      <xdr:row>15</xdr:row>
      <xdr:rowOff>47625</xdr:rowOff>
    </xdr:to>
    <xdr:cxnSp macro="">
      <xdr:nvCxnSpPr>
        <xdr:cNvPr id="17" name="Straight Arrow Connector 16">
          <a:extLst>
            <a:ext uri="{FF2B5EF4-FFF2-40B4-BE49-F238E27FC236}">
              <a16:creationId xmlns:a16="http://schemas.microsoft.com/office/drawing/2014/main" id="{0E3FBD5E-7F83-AED2-E2E6-276760BEABA0}"/>
            </a:ext>
          </a:extLst>
        </xdr:cNvPr>
        <xdr:cNvCxnSpPr>
          <a:stCxn id="15" idx="0"/>
        </xdr:cNvCxnSpPr>
      </xdr:nvCxnSpPr>
      <xdr:spPr>
        <a:xfrm flipV="1">
          <a:off x="7534275" y="3114675"/>
          <a:ext cx="0" cy="38100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57150</xdr:colOff>
      <xdr:row>10</xdr:row>
      <xdr:rowOff>100013</xdr:rowOff>
    </xdr:from>
    <xdr:to>
      <xdr:col>9</xdr:col>
      <xdr:colOff>762000</xdr:colOff>
      <xdr:row>10</xdr:row>
      <xdr:rowOff>104775</xdr:rowOff>
    </xdr:to>
    <xdr:cxnSp macro="">
      <xdr:nvCxnSpPr>
        <xdr:cNvPr id="20" name="Straight Arrow Connector 19">
          <a:extLst>
            <a:ext uri="{FF2B5EF4-FFF2-40B4-BE49-F238E27FC236}">
              <a16:creationId xmlns:a16="http://schemas.microsoft.com/office/drawing/2014/main" id="{14E1D05E-4880-6E5C-3105-A23B1BDE13F0}"/>
            </a:ext>
          </a:extLst>
        </xdr:cNvPr>
        <xdr:cNvCxnSpPr>
          <a:stCxn id="14" idx="1"/>
        </xdr:cNvCxnSpPr>
      </xdr:nvCxnSpPr>
      <xdr:spPr>
        <a:xfrm flipH="1">
          <a:off x="10220325" y="2547938"/>
          <a:ext cx="704850" cy="4762"/>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209550</xdr:colOff>
      <xdr:row>13</xdr:row>
      <xdr:rowOff>28575</xdr:rowOff>
    </xdr:from>
    <xdr:to>
      <xdr:col>1</xdr:col>
      <xdr:colOff>881063</xdr:colOff>
      <xdr:row>15</xdr:row>
      <xdr:rowOff>19051</xdr:rowOff>
    </xdr:to>
    <xdr:cxnSp macro="">
      <xdr:nvCxnSpPr>
        <xdr:cNvPr id="22" name="Straight Arrow Connector 21">
          <a:extLst>
            <a:ext uri="{FF2B5EF4-FFF2-40B4-BE49-F238E27FC236}">
              <a16:creationId xmlns:a16="http://schemas.microsoft.com/office/drawing/2014/main" id="{D3568F25-1A8E-A113-885D-7EEE29A3D141}"/>
            </a:ext>
          </a:extLst>
        </xdr:cNvPr>
        <xdr:cNvCxnSpPr>
          <a:stCxn id="4" idx="0"/>
        </xdr:cNvCxnSpPr>
      </xdr:nvCxnSpPr>
      <xdr:spPr>
        <a:xfrm flipH="1" flipV="1">
          <a:off x="209550" y="3105150"/>
          <a:ext cx="1052513" cy="38100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809625</xdr:colOff>
      <xdr:row>13</xdr:row>
      <xdr:rowOff>47625</xdr:rowOff>
    </xdr:from>
    <xdr:to>
      <xdr:col>1</xdr:col>
      <xdr:colOff>881063</xdr:colOff>
      <xdr:row>15</xdr:row>
      <xdr:rowOff>19051</xdr:rowOff>
    </xdr:to>
    <xdr:cxnSp macro="">
      <xdr:nvCxnSpPr>
        <xdr:cNvPr id="25" name="Straight Arrow Connector 24">
          <a:extLst>
            <a:ext uri="{FF2B5EF4-FFF2-40B4-BE49-F238E27FC236}">
              <a16:creationId xmlns:a16="http://schemas.microsoft.com/office/drawing/2014/main" id="{FCD3224B-231F-EAE1-1D2C-EBCCEB1DDE74}"/>
            </a:ext>
          </a:extLst>
        </xdr:cNvPr>
        <xdr:cNvCxnSpPr>
          <a:stCxn id="4" idx="0"/>
        </xdr:cNvCxnSpPr>
      </xdr:nvCxnSpPr>
      <xdr:spPr>
        <a:xfrm flipH="1" flipV="1">
          <a:off x="1190625" y="3124200"/>
          <a:ext cx="71438" cy="361951"/>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2333625</xdr:colOff>
      <xdr:row>6</xdr:row>
      <xdr:rowOff>19050</xdr:rowOff>
    </xdr:from>
    <xdr:to>
      <xdr:col>2</xdr:col>
      <xdr:colOff>114300</xdr:colOff>
      <xdr:row>15</xdr:row>
      <xdr:rowOff>180975</xdr:rowOff>
    </xdr:to>
    <xdr:cxnSp macro="">
      <xdr:nvCxnSpPr>
        <xdr:cNvPr id="28" name="Straight Arrow Connector 27">
          <a:extLst>
            <a:ext uri="{FF2B5EF4-FFF2-40B4-BE49-F238E27FC236}">
              <a16:creationId xmlns:a16="http://schemas.microsoft.com/office/drawing/2014/main" id="{43412BAA-09EE-DB86-E648-6DC48C9668A2}"/>
            </a:ext>
          </a:extLst>
        </xdr:cNvPr>
        <xdr:cNvCxnSpPr/>
      </xdr:nvCxnSpPr>
      <xdr:spPr>
        <a:xfrm flipV="1">
          <a:off x="2714625" y="1495425"/>
          <a:ext cx="228600" cy="2152650"/>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1000125</xdr:colOff>
      <xdr:row>32</xdr:row>
      <xdr:rowOff>85725</xdr:rowOff>
    </xdr:from>
    <xdr:to>
      <xdr:col>3</xdr:col>
      <xdr:colOff>333375</xdr:colOff>
      <xdr:row>35</xdr:row>
      <xdr:rowOff>133350</xdr:rowOff>
    </xdr:to>
    <xdr:cxnSp macro="">
      <xdr:nvCxnSpPr>
        <xdr:cNvPr id="33" name="Straight Arrow Connector 32">
          <a:extLst>
            <a:ext uri="{FF2B5EF4-FFF2-40B4-BE49-F238E27FC236}">
              <a16:creationId xmlns:a16="http://schemas.microsoft.com/office/drawing/2014/main" id="{7BC555D4-190A-D93E-5C21-6FE1AE6BC3BF}"/>
            </a:ext>
          </a:extLst>
        </xdr:cNvPr>
        <xdr:cNvCxnSpPr/>
      </xdr:nvCxnSpPr>
      <xdr:spPr>
        <a:xfrm>
          <a:off x="3829050" y="6791325"/>
          <a:ext cx="381000" cy="619125"/>
        </a:xfrm>
        <a:prstGeom prst="straightConnector1">
          <a:avLst/>
        </a:prstGeom>
        <a:ln>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161452</xdr:colOff>
      <xdr:row>2</xdr:row>
      <xdr:rowOff>2803</xdr:rowOff>
    </xdr:to>
    <xdr:pic>
      <xdr:nvPicPr>
        <xdr:cNvPr id="2" name="Picture 1">
          <a:extLst>
            <a:ext uri="{FF2B5EF4-FFF2-40B4-BE49-F238E27FC236}">
              <a16:creationId xmlns:a16="http://schemas.microsoft.com/office/drawing/2014/main" id="{7616347B-54A4-4610-A130-3EF47D4E24D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5095" cy="497196"/>
        </a:xfrm>
        <a:prstGeom prst="rect">
          <a:avLst/>
        </a:prstGeom>
        <a:noFill/>
      </xdr:spPr>
    </xdr:pic>
    <xdr:clientData/>
  </xdr:twoCellAnchor>
  <xdr:twoCellAnchor>
    <xdr:from>
      <xdr:col>18</xdr:col>
      <xdr:colOff>123825</xdr:colOff>
      <xdr:row>0</xdr:row>
      <xdr:rowOff>114299</xdr:rowOff>
    </xdr:from>
    <xdr:to>
      <xdr:col>22</xdr:col>
      <xdr:colOff>295275</xdr:colOff>
      <xdr:row>11</xdr:row>
      <xdr:rowOff>523875</xdr:rowOff>
    </xdr:to>
    <xdr:sp macro="" textlink="">
      <xdr:nvSpPr>
        <xdr:cNvPr id="3" name="TextBox 2">
          <a:extLst>
            <a:ext uri="{FF2B5EF4-FFF2-40B4-BE49-F238E27FC236}">
              <a16:creationId xmlns:a16="http://schemas.microsoft.com/office/drawing/2014/main" id="{AE2209DE-CB9A-45DA-8EBE-B80972A6F351}"/>
            </a:ext>
          </a:extLst>
        </xdr:cNvPr>
        <xdr:cNvSpPr txBox="1"/>
      </xdr:nvSpPr>
      <xdr:spPr>
        <a:xfrm>
          <a:off x="18230850" y="114299"/>
          <a:ext cx="2609850" cy="2752726"/>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r>
            <a:rPr lang="en-US" sz="1100"/>
            <a:t>Data included in this workbook</a:t>
          </a:r>
          <a:r>
            <a:rPr lang="en-US" sz="1100" baseline="0"/>
            <a:t> is for reference only.  Please ensure all fields are updated with project-specific data before submittal.  </a:t>
          </a:r>
        </a:p>
        <a:p>
          <a:endParaRPr lang="en-US" sz="1100" baseline="0"/>
        </a:p>
        <a:p>
          <a:r>
            <a:rPr lang="en-US" sz="1100"/>
            <a:t>This</a:t>
          </a:r>
          <a:r>
            <a:rPr lang="en-US" sz="1100" baseline="0"/>
            <a:t> worksheet is programmed to return error messages and prompts when key information is left blank or budget issues are detected.  Please confirm errors have been addressed before submitting to the Tollway.</a:t>
          </a:r>
        </a:p>
        <a:p>
          <a:endParaRPr lang="en-US" sz="1100" baseline="0"/>
        </a:p>
        <a:p>
          <a:r>
            <a:rPr lang="en-US" sz="1100" baseline="0">
              <a:solidFill>
                <a:srgbClr val="0000FF"/>
              </a:solidFill>
            </a:rPr>
            <a:t>Blue</a:t>
          </a:r>
          <a:r>
            <a:rPr lang="en-US" sz="1100" baseline="0"/>
            <a:t> text cells should be completed by the consultant.</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11204</xdr:rowOff>
    </xdr:from>
    <xdr:to>
      <xdr:col>1</xdr:col>
      <xdr:colOff>624095</xdr:colOff>
      <xdr:row>1</xdr:row>
      <xdr:rowOff>243941</xdr:rowOff>
    </xdr:to>
    <xdr:pic>
      <xdr:nvPicPr>
        <xdr:cNvPr id="2" name="Picture 1">
          <a:extLst>
            <a:ext uri="{FF2B5EF4-FFF2-40B4-BE49-F238E27FC236}">
              <a16:creationId xmlns:a16="http://schemas.microsoft.com/office/drawing/2014/main" id="{986C6266-D556-4C10-A8D0-6D3730CA42C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4"/>
          <a:ext cx="1005095" cy="497196"/>
        </a:xfrm>
        <a:prstGeom prst="rect">
          <a:avLst/>
        </a:prstGeom>
        <a:noFill/>
      </xdr:spPr>
    </xdr:pic>
    <xdr:clientData/>
  </xdr:twoCellAnchor>
  <xdr:twoCellAnchor>
    <xdr:from>
      <xdr:col>24</xdr:col>
      <xdr:colOff>95250</xdr:colOff>
      <xdr:row>0</xdr:row>
      <xdr:rowOff>76200</xdr:rowOff>
    </xdr:from>
    <xdr:to>
      <xdr:col>29</xdr:col>
      <xdr:colOff>266700</xdr:colOff>
      <xdr:row>12</xdr:row>
      <xdr:rowOff>114300</xdr:rowOff>
    </xdr:to>
    <xdr:sp macro="" textlink="">
      <xdr:nvSpPr>
        <xdr:cNvPr id="4" name="TextBox 3">
          <a:extLst>
            <a:ext uri="{FF2B5EF4-FFF2-40B4-BE49-F238E27FC236}">
              <a16:creationId xmlns:a16="http://schemas.microsoft.com/office/drawing/2014/main" id="{0F16CE22-9F84-4DC4-9DE9-E6BA85AF3B2B}"/>
            </a:ext>
          </a:extLst>
        </xdr:cNvPr>
        <xdr:cNvSpPr txBox="1"/>
      </xdr:nvSpPr>
      <xdr:spPr>
        <a:xfrm>
          <a:off x="25974675" y="76200"/>
          <a:ext cx="2609850" cy="28575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a:t>
          </a:r>
        </a:p>
        <a:p>
          <a:r>
            <a:rPr lang="en-US" sz="1100"/>
            <a:t>Data included in this workbook</a:t>
          </a:r>
          <a:r>
            <a:rPr lang="en-US" sz="1100" baseline="0"/>
            <a:t> is for reference only.  Please ensure all fields are updated with project-specific data before submittal.  </a:t>
          </a:r>
        </a:p>
        <a:p>
          <a:endParaRPr lang="en-US" sz="1100" baseline="0"/>
        </a:p>
        <a:p>
          <a:r>
            <a:rPr lang="en-US" sz="1100"/>
            <a:t>This</a:t>
          </a:r>
          <a:r>
            <a:rPr lang="en-US" sz="1100" baseline="0"/>
            <a:t> worksheet is programmed to return error messages and prompts when key information is left blank or budget issues are detected.  Please confirm errors have been addressed before submitting to the Tollway.  Delete unsused subconsultant columns as necessary.</a:t>
          </a:r>
        </a:p>
        <a:p>
          <a:endParaRPr lang="en-US" sz="1100" baseline="0"/>
        </a:p>
        <a:p>
          <a:r>
            <a:rPr lang="en-US" sz="1100" baseline="0">
              <a:solidFill>
                <a:srgbClr val="0000FF"/>
              </a:solidFill>
            </a:rPr>
            <a:t>Blue</a:t>
          </a:r>
          <a:r>
            <a:rPr lang="en-US" sz="1100" baseline="0"/>
            <a:t> text cells should be completed by the consultant.</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3B37F-EB38-490C-B32B-F7C28B4A6102}">
  <sheetPr>
    <tabColor rgb="FFFFFF99"/>
    <pageSetUpPr fitToPage="1"/>
  </sheetPr>
  <dimension ref="A1:T57"/>
  <sheetViews>
    <sheetView tabSelected="1" zoomScaleNormal="100" zoomScalePageLayoutView="60" workbookViewId="0">
      <pane ySplit="12" topLeftCell="A13" activePane="bottomLeft" state="frozen"/>
      <selection pane="bottomLeft" activeCell="C4" sqref="C4"/>
    </sheetView>
  </sheetViews>
  <sheetFormatPr defaultRowHeight="15" x14ac:dyDescent="0.25"/>
  <cols>
    <col min="1" max="1" width="12.7109375" style="18" customWidth="1"/>
    <col min="2" max="2" width="25.7109375" style="18" customWidth="1"/>
    <col min="3" max="4" width="15.7109375" style="18" customWidth="1"/>
    <col min="5" max="5" width="15.7109375" style="51" customWidth="1"/>
    <col min="6" max="6" width="15.7109375" style="18" customWidth="1"/>
    <col min="7" max="7" width="15.7109375" style="51" customWidth="1"/>
    <col min="8" max="8" width="15.7109375" style="18" customWidth="1"/>
    <col min="9" max="9" width="15.7109375" style="51" customWidth="1"/>
    <col min="10" max="10" width="15.7109375" style="18" customWidth="1"/>
    <col min="11" max="11" width="3.42578125" style="18" customWidth="1"/>
    <col min="12" max="12" width="15.7109375" style="18" customWidth="1"/>
    <col min="13" max="14" width="12.7109375" style="18" customWidth="1"/>
    <col min="15" max="15" width="15.7109375" style="51" customWidth="1"/>
    <col min="16" max="17" width="15.7109375" style="18" customWidth="1"/>
    <col min="18" max="18" width="15.7109375" style="51" customWidth="1"/>
    <col min="19" max="16384" width="9.140625" style="18"/>
  </cols>
  <sheetData>
    <row r="1" spans="1:20" ht="21" x14ac:dyDescent="0.35">
      <c r="A1" s="190" t="s">
        <v>67</v>
      </c>
      <c r="B1" s="190"/>
      <c r="C1" s="190"/>
      <c r="D1" s="190"/>
      <c r="E1" s="190"/>
      <c r="F1" s="190"/>
      <c r="G1" s="190"/>
      <c r="H1" s="190"/>
      <c r="I1" s="190"/>
      <c r="J1" s="190"/>
      <c r="K1" s="190"/>
      <c r="L1" s="190"/>
      <c r="M1" s="190"/>
      <c r="N1" s="190"/>
      <c r="O1" s="190"/>
      <c r="P1" s="190"/>
      <c r="Q1" s="190"/>
      <c r="R1" s="190"/>
    </row>
    <row r="2" spans="1:20" ht="18" customHeight="1" x14ac:dyDescent="0.35">
      <c r="A2" s="190" t="s">
        <v>77</v>
      </c>
      <c r="B2" s="190"/>
      <c r="C2" s="190"/>
      <c r="D2" s="190"/>
      <c r="E2" s="190"/>
      <c r="F2" s="190"/>
      <c r="G2" s="190"/>
      <c r="H2" s="190"/>
      <c r="I2" s="190"/>
      <c r="J2" s="190"/>
      <c r="K2" s="190"/>
      <c r="L2" s="190"/>
      <c r="M2" s="190"/>
      <c r="N2" s="190"/>
      <c r="O2" s="190"/>
      <c r="P2" s="190"/>
      <c r="Q2" s="190"/>
      <c r="R2" s="190"/>
    </row>
    <row r="3" spans="1:20" x14ac:dyDescent="0.25">
      <c r="A3" s="19"/>
      <c r="B3" s="19"/>
      <c r="C3" s="19"/>
      <c r="D3" s="19"/>
      <c r="E3" s="20"/>
      <c r="F3" s="19"/>
      <c r="G3" s="20"/>
      <c r="H3" s="19"/>
      <c r="I3" s="20"/>
      <c r="J3" s="19"/>
      <c r="K3" s="19"/>
      <c r="L3" s="19"/>
      <c r="M3" s="19"/>
      <c r="N3" s="19"/>
      <c r="O3" s="20"/>
      <c r="P3" s="19"/>
      <c r="Q3" s="19"/>
      <c r="R3" s="20"/>
    </row>
    <row r="4" spans="1:20" ht="15.75" thickBot="1" x14ac:dyDescent="0.3">
      <c r="A4" s="21" t="s">
        <v>32</v>
      </c>
      <c r="B4" s="21"/>
      <c r="C4" s="91" t="s">
        <v>52</v>
      </c>
      <c r="D4" s="22"/>
      <c r="E4" s="22"/>
      <c r="F4" s="19"/>
      <c r="G4" s="23"/>
      <c r="H4" s="24"/>
      <c r="I4" s="25"/>
      <c r="J4" s="26"/>
      <c r="K4" s="26"/>
      <c r="L4" s="26"/>
      <c r="M4" s="26"/>
      <c r="N4" s="26"/>
      <c r="O4" s="25"/>
      <c r="P4" s="26"/>
      <c r="Q4" s="26"/>
      <c r="R4" s="25"/>
    </row>
    <row r="5" spans="1:20" ht="15.75" thickBot="1" x14ac:dyDescent="0.3">
      <c r="A5" s="21" t="s">
        <v>36</v>
      </c>
      <c r="B5" s="21"/>
      <c r="C5" s="191" t="s">
        <v>66</v>
      </c>
      <c r="D5" s="191"/>
      <c r="E5" s="191"/>
      <c r="F5" s="19"/>
      <c r="G5" s="23"/>
      <c r="H5" s="24"/>
      <c r="I5" s="27" t="s">
        <v>0</v>
      </c>
      <c r="J5" s="16">
        <v>3000000</v>
      </c>
      <c r="K5" s="28"/>
      <c r="L5" s="26"/>
      <c r="M5" s="26"/>
      <c r="N5" s="26"/>
      <c r="O5" s="25"/>
      <c r="P5" s="26"/>
      <c r="Q5" s="26"/>
      <c r="R5" s="25"/>
    </row>
    <row r="6" spans="1:20" ht="15.75" thickBot="1" x14ac:dyDescent="0.3">
      <c r="A6" s="21" t="s">
        <v>37</v>
      </c>
      <c r="B6" s="21"/>
      <c r="C6" s="92" t="s">
        <v>53</v>
      </c>
      <c r="D6" s="89"/>
      <c r="E6" s="89"/>
      <c r="F6" s="19"/>
      <c r="G6" s="23"/>
      <c r="H6" s="24"/>
      <c r="I6" s="27" t="s">
        <v>82</v>
      </c>
      <c r="J6" s="17">
        <v>0.3</v>
      </c>
      <c r="K6" s="28"/>
      <c r="L6" s="26"/>
      <c r="M6" s="26"/>
      <c r="N6" s="26"/>
      <c r="O6" s="25"/>
      <c r="P6" s="26"/>
      <c r="Q6" s="26"/>
      <c r="R6" s="25"/>
    </row>
    <row r="7" spans="1:20" ht="15.75" thickBot="1" x14ac:dyDescent="0.3">
      <c r="A7" s="21" t="s">
        <v>33</v>
      </c>
      <c r="B7" s="21"/>
      <c r="C7" s="93">
        <v>45427</v>
      </c>
      <c r="D7" s="90"/>
      <c r="E7" s="24"/>
      <c r="F7" s="19"/>
      <c r="G7" s="23"/>
      <c r="H7" s="24"/>
      <c r="I7" s="27" t="s">
        <v>83</v>
      </c>
      <c r="J7" s="17">
        <v>0.05</v>
      </c>
      <c r="K7" s="26"/>
      <c r="L7" s="26"/>
      <c r="M7" s="26"/>
      <c r="N7" s="26"/>
      <c r="O7" s="25"/>
      <c r="P7" s="26"/>
      <c r="Q7" s="26"/>
      <c r="R7" s="25"/>
    </row>
    <row r="8" spans="1:20" x14ac:dyDescent="0.25">
      <c r="A8" s="21" t="s">
        <v>34</v>
      </c>
      <c r="B8" s="21"/>
      <c r="C8" s="29">
        <f ca="1">TODAY()</f>
        <v>45772</v>
      </c>
      <c r="D8" s="90"/>
      <c r="E8" s="24"/>
      <c r="F8" s="19"/>
      <c r="G8" s="23"/>
      <c r="H8" s="24"/>
      <c r="I8" s="25"/>
      <c r="J8" s="26"/>
      <c r="K8" s="26"/>
      <c r="L8" s="24"/>
      <c r="M8" s="24"/>
      <c r="N8" s="24"/>
      <c r="O8" s="25"/>
      <c r="P8" s="26"/>
      <c r="Q8" s="26"/>
      <c r="R8" s="25"/>
    </row>
    <row r="9" spans="1:20" x14ac:dyDescent="0.25">
      <c r="A9" s="21"/>
      <c r="B9" s="21"/>
      <c r="C9" s="30"/>
      <c r="D9" s="30"/>
      <c r="E9" s="23"/>
      <c r="F9" s="24"/>
      <c r="G9" s="23"/>
      <c r="H9" s="24"/>
      <c r="I9" s="25"/>
      <c r="J9" s="26"/>
      <c r="K9" s="26"/>
      <c r="L9" s="24"/>
      <c r="M9" s="24"/>
      <c r="N9" s="24"/>
      <c r="O9" s="25"/>
      <c r="P9" s="26"/>
      <c r="Q9" s="26"/>
      <c r="R9" s="25"/>
    </row>
    <row r="10" spans="1:20" ht="20.100000000000001" customHeight="1" x14ac:dyDescent="0.25">
      <c r="A10" s="192" t="s">
        <v>1</v>
      </c>
      <c r="B10" s="192"/>
      <c r="C10" s="192"/>
      <c r="D10" s="192"/>
      <c r="E10" s="192"/>
      <c r="F10" s="192"/>
      <c r="G10" s="192"/>
      <c r="H10" s="192"/>
      <c r="I10" s="192"/>
      <c r="J10" s="192"/>
      <c r="K10" s="31"/>
      <c r="L10" s="193" t="s">
        <v>2</v>
      </c>
      <c r="M10" s="194"/>
      <c r="N10" s="194"/>
      <c r="O10" s="194"/>
      <c r="P10" s="194"/>
      <c r="Q10" s="194"/>
      <c r="R10" s="195"/>
    </row>
    <row r="11" spans="1:20" ht="18" x14ac:dyDescent="0.25">
      <c r="A11" s="34" t="s">
        <v>3</v>
      </c>
      <c r="B11" s="34" t="s">
        <v>4</v>
      </c>
      <c r="C11" s="34" t="s">
        <v>54</v>
      </c>
      <c r="D11" s="34" t="s">
        <v>5</v>
      </c>
      <c r="E11" s="34" t="s">
        <v>6</v>
      </c>
      <c r="F11" s="34" t="s">
        <v>7</v>
      </c>
      <c r="G11" s="34" t="s">
        <v>8</v>
      </c>
      <c r="H11" s="34" t="s">
        <v>29</v>
      </c>
      <c r="I11" s="33" t="s">
        <v>59</v>
      </c>
      <c r="J11" s="34" t="s">
        <v>10</v>
      </c>
      <c r="K11" s="32"/>
      <c r="L11" s="34" t="s">
        <v>11</v>
      </c>
      <c r="M11" s="196" t="s">
        <v>12</v>
      </c>
      <c r="N11" s="197"/>
      <c r="O11" s="33" t="s">
        <v>55</v>
      </c>
      <c r="P11" s="34" t="s">
        <v>56</v>
      </c>
      <c r="Q11" s="34" t="s">
        <v>38</v>
      </c>
      <c r="R11" s="33" t="s">
        <v>84</v>
      </c>
    </row>
    <row r="12" spans="1:20" ht="45.75" thickBot="1" x14ac:dyDescent="0.3">
      <c r="A12" s="132" t="s">
        <v>62</v>
      </c>
      <c r="B12" s="133" t="s">
        <v>57</v>
      </c>
      <c r="C12" s="132" t="s">
        <v>63</v>
      </c>
      <c r="D12" s="132" t="s">
        <v>13</v>
      </c>
      <c r="E12" s="134" t="s">
        <v>95</v>
      </c>
      <c r="F12" s="132" t="s">
        <v>14</v>
      </c>
      <c r="G12" s="134" t="s">
        <v>80</v>
      </c>
      <c r="H12" s="132" t="s">
        <v>15</v>
      </c>
      <c r="I12" s="134" t="s">
        <v>98</v>
      </c>
      <c r="J12" s="132" t="s">
        <v>16</v>
      </c>
      <c r="K12" s="135"/>
      <c r="L12" s="132" t="s">
        <v>17</v>
      </c>
      <c r="M12" s="188" t="s">
        <v>76</v>
      </c>
      <c r="N12" s="189"/>
      <c r="O12" s="134" t="s">
        <v>18</v>
      </c>
      <c r="P12" s="132" t="s">
        <v>19</v>
      </c>
      <c r="Q12" s="132" t="s">
        <v>39</v>
      </c>
      <c r="R12" s="134" t="s">
        <v>20</v>
      </c>
    </row>
    <row r="13" spans="1:20" ht="30.75" thickTop="1" x14ac:dyDescent="0.25">
      <c r="A13" s="123">
        <v>1</v>
      </c>
      <c r="B13" s="124" t="s">
        <v>97</v>
      </c>
      <c r="C13" s="123" t="s">
        <v>79</v>
      </c>
      <c r="D13" s="125">
        <v>44593</v>
      </c>
      <c r="E13" s="10">
        <v>50000</v>
      </c>
      <c r="F13" s="10">
        <v>50000</v>
      </c>
      <c r="G13" s="10">
        <v>0</v>
      </c>
      <c r="H13" s="10">
        <v>20000</v>
      </c>
      <c r="I13" s="126">
        <f>IF(F13+G13=0,"",F13+G13)</f>
        <v>50000</v>
      </c>
      <c r="J13" s="125">
        <v>44682</v>
      </c>
      <c r="K13" s="35"/>
      <c r="L13" s="127">
        <v>1</v>
      </c>
      <c r="M13" s="128">
        <v>44590</v>
      </c>
      <c r="N13" s="129">
        <v>44617</v>
      </c>
      <c r="O13" s="130">
        <v>5000</v>
      </c>
      <c r="P13" s="131">
        <v>5000</v>
      </c>
      <c r="Q13" s="131">
        <v>0</v>
      </c>
      <c r="R13" s="126">
        <f>IF(O13="","",O13)</f>
        <v>5000</v>
      </c>
      <c r="T13" s="36"/>
    </row>
    <row r="14" spans="1:20" x14ac:dyDescent="0.25">
      <c r="A14" s="94">
        <v>2</v>
      </c>
      <c r="B14" s="95" t="s">
        <v>61</v>
      </c>
      <c r="C14" s="94" t="s">
        <v>60</v>
      </c>
      <c r="D14" s="2">
        <v>44595</v>
      </c>
      <c r="E14" s="5">
        <v>100000</v>
      </c>
      <c r="F14" s="5">
        <v>100000</v>
      </c>
      <c r="G14" s="5">
        <v>0</v>
      </c>
      <c r="H14" s="5">
        <v>90000</v>
      </c>
      <c r="I14" s="11">
        <f>IF(AND(F14="",G14=""),"",F14+G14+I13)</f>
        <v>150000</v>
      </c>
      <c r="J14" s="2">
        <v>44683</v>
      </c>
      <c r="K14" s="35"/>
      <c r="L14" s="96">
        <v>2</v>
      </c>
      <c r="M14" s="9">
        <v>44618</v>
      </c>
      <c r="N14" s="14">
        <v>44645</v>
      </c>
      <c r="O14" s="7">
        <v>10000</v>
      </c>
      <c r="P14" s="8">
        <v>5000</v>
      </c>
      <c r="Q14" s="6">
        <v>1000</v>
      </c>
      <c r="R14" s="12">
        <f>IF(O14="","",O14+R13)</f>
        <v>15000</v>
      </c>
      <c r="T14" s="36"/>
    </row>
    <row r="15" spans="1:20" x14ac:dyDescent="0.25">
      <c r="A15" s="94">
        <v>3</v>
      </c>
      <c r="B15" s="95" t="s">
        <v>61</v>
      </c>
      <c r="C15" s="94" t="s">
        <v>60</v>
      </c>
      <c r="D15" s="2">
        <v>44673</v>
      </c>
      <c r="E15" s="5">
        <v>150000</v>
      </c>
      <c r="F15" s="5">
        <v>150000</v>
      </c>
      <c r="G15" s="5">
        <v>0</v>
      </c>
      <c r="H15" s="5">
        <v>120000</v>
      </c>
      <c r="I15" s="11">
        <f t="shared" ref="I15:I37" si="0">IF(AND(F15="",G15=""),"",F15+G15+I14)</f>
        <v>300000</v>
      </c>
      <c r="J15" s="2">
        <v>44684</v>
      </c>
      <c r="K15" s="35"/>
      <c r="L15" s="96">
        <v>3</v>
      </c>
      <c r="M15" s="9">
        <v>44646</v>
      </c>
      <c r="N15" s="14">
        <v>44680</v>
      </c>
      <c r="O15" s="7">
        <v>20000</v>
      </c>
      <c r="P15" s="8">
        <v>5000</v>
      </c>
      <c r="Q15" s="6">
        <v>1000</v>
      </c>
      <c r="R15" s="12">
        <f t="shared" ref="R15:R37" si="1">IF(O15="","",O15+R14)</f>
        <v>35000</v>
      </c>
    </row>
    <row r="16" spans="1:20" x14ac:dyDescent="0.25">
      <c r="A16" s="94">
        <v>4</v>
      </c>
      <c r="B16" s="95" t="s">
        <v>61</v>
      </c>
      <c r="C16" s="94" t="s">
        <v>60</v>
      </c>
      <c r="D16" s="2">
        <v>44657</v>
      </c>
      <c r="E16" s="5">
        <v>50000</v>
      </c>
      <c r="F16" s="5">
        <v>50000</v>
      </c>
      <c r="G16" s="5">
        <v>0</v>
      </c>
      <c r="H16" s="5">
        <v>20000</v>
      </c>
      <c r="I16" s="11">
        <f t="shared" si="0"/>
        <v>350000</v>
      </c>
      <c r="J16" s="2">
        <v>44685</v>
      </c>
      <c r="K16" s="35"/>
      <c r="L16" s="96">
        <v>4</v>
      </c>
      <c r="M16" s="9">
        <v>44681</v>
      </c>
      <c r="N16" s="14">
        <v>44708</v>
      </c>
      <c r="O16" s="7">
        <v>30000</v>
      </c>
      <c r="P16" s="8">
        <v>10000</v>
      </c>
      <c r="Q16" s="6">
        <v>1000</v>
      </c>
      <c r="R16" s="12">
        <f t="shared" si="1"/>
        <v>65000</v>
      </c>
    </row>
    <row r="17" spans="1:18" x14ac:dyDescent="0.25">
      <c r="A17" s="94">
        <v>5</v>
      </c>
      <c r="B17" s="95" t="s">
        <v>61</v>
      </c>
      <c r="C17" s="94" t="s">
        <v>60</v>
      </c>
      <c r="D17" s="3">
        <v>44690</v>
      </c>
      <c r="E17" s="10">
        <v>20000</v>
      </c>
      <c r="F17" s="10">
        <v>20000</v>
      </c>
      <c r="G17" s="10">
        <v>0</v>
      </c>
      <c r="H17" s="5">
        <v>10000</v>
      </c>
      <c r="I17" s="11">
        <f t="shared" si="0"/>
        <v>370000</v>
      </c>
      <c r="J17" s="2">
        <v>44686</v>
      </c>
      <c r="K17" s="35"/>
      <c r="L17" s="96">
        <v>5</v>
      </c>
      <c r="M17" s="9">
        <v>44709</v>
      </c>
      <c r="N17" s="14">
        <v>44736</v>
      </c>
      <c r="O17" s="7">
        <v>30000</v>
      </c>
      <c r="P17" s="8">
        <v>10000</v>
      </c>
      <c r="Q17" s="6">
        <v>1000</v>
      </c>
      <c r="R17" s="12">
        <f t="shared" si="1"/>
        <v>95000</v>
      </c>
    </row>
    <row r="18" spans="1:18" x14ac:dyDescent="0.25">
      <c r="A18" s="94"/>
      <c r="B18" s="95"/>
      <c r="C18" s="94"/>
      <c r="D18" s="3"/>
      <c r="E18" s="10"/>
      <c r="F18" s="10"/>
      <c r="G18" s="10"/>
      <c r="H18" s="5"/>
      <c r="I18" s="11" t="str">
        <f>IF(AND(F18="",G18=""),"",F18+G18+I17)</f>
        <v/>
      </c>
      <c r="J18" s="2"/>
      <c r="K18" s="35"/>
      <c r="L18" s="96">
        <v>6</v>
      </c>
      <c r="M18" s="9">
        <v>44737</v>
      </c>
      <c r="N18" s="14">
        <v>44771</v>
      </c>
      <c r="O18" s="7">
        <v>30000</v>
      </c>
      <c r="P18" s="8">
        <v>10000</v>
      </c>
      <c r="Q18" s="6">
        <v>5000</v>
      </c>
      <c r="R18" s="12">
        <f t="shared" si="1"/>
        <v>125000</v>
      </c>
    </row>
    <row r="19" spans="1:18" x14ac:dyDescent="0.25">
      <c r="A19" s="94"/>
      <c r="B19" s="95"/>
      <c r="C19" s="94"/>
      <c r="D19" s="3"/>
      <c r="E19" s="10"/>
      <c r="F19" s="10"/>
      <c r="G19" s="10"/>
      <c r="H19" s="5"/>
      <c r="I19" s="11" t="str">
        <f t="shared" si="0"/>
        <v/>
      </c>
      <c r="J19" s="2"/>
      <c r="K19" s="35"/>
      <c r="L19" s="96">
        <v>7</v>
      </c>
      <c r="M19" s="4">
        <v>44772</v>
      </c>
      <c r="N19" s="15">
        <v>44799</v>
      </c>
      <c r="O19" s="7">
        <v>30000</v>
      </c>
      <c r="P19" s="8">
        <v>10000</v>
      </c>
      <c r="Q19" s="6">
        <v>5000</v>
      </c>
      <c r="R19" s="12">
        <f t="shared" si="1"/>
        <v>155000</v>
      </c>
    </row>
    <row r="20" spans="1:18" x14ac:dyDescent="0.25">
      <c r="A20" s="94"/>
      <c r="B20" s="95"/>
      <c r="C20" s="94"/>
      <c r="D20" s="3"/>
      <c r="E20" s="10"/>
      <c r="F20" s="10"/>
      <c r="G20" s="10"/>
      <c r="H20" s="5"/>
      <c r="I20" s="11" t="str">
        <f t="shared" si="0"/>
        <v/>
      </c>
      <c r="J20" s="2"/>
      <c r="K20" s="35"/>
      <c r="L20" s="96">
        <v>8</v>
      </c>
      <c r="M20" s="4">
        <v>44800</v>
      </c>
      <c r="N20" s="15">
        <v>44827</v>
      </c>
      <c r="O20" s="7">
        <v>30000</v>
      </c>
      <c r="P20" s="8">
        <v>5000</v>
      </c>
      <c r="Q20" s="6">
        <v>5000</v>
      </c>
      <c r="R20" s="12">
        <f t="shared" si="1"/>
        <v>185000</v>
      </c>
    </row>
    <row r="21" spans="1:18" x14ac:dyDescent="0.25">
      <c r="A21" s="94"/>
      <c r="B21" s="95"/>
      <c r="C21" s="94"/>
      <c r="D21" s="3"/>
      <c r="E21" s="10"/>
      <c r="F21" s="10"/>
      <c r="G21" s="10"/>
      <c r="H21" s="5"/>
      <c r="I21" s="11" t="str">
        <f t="shared" si="0"/>
        <v/>
      </c>
      <c r="J21" s="2"/>
      <c r="K21" s="35"/>
      <c r="L21" s="96">
        <v>9</v>
      </c>
      <c r="M21" s="4">
        <v>44828</v>
      </c>
      <c r="N21" s="15">
        <v>44862</v>
      </c>
      <c r="O21" s="7">
        <v>30000</v>
      </c>
      <c r="P21" s="8">
        <v>5000</v>
      </c>
      <c r="Q21" s="6">
        <v>5000</v>
      </c>
      <c r="R21" s="12">
        <f t="shared" si="1"/>
        <v>215000</v>
      </c>
    </row>
    <row r="22" spans="1:18" x14ac:dyDescent="0.25">
      <c r="A22" s="94"/>
      <c r="B22" s="95"/>
      <c r="C22" s="94"/>
      <c r="D22" s="3"/>
      <c r="E22" s="10"/>
      <c r="F22" s="10"/>
      <c r="G22" s="10"/>
      <c r="H22" s="5"/>
      <c r="I22" s="11" t="str">
        <f t="shared" si="0"/>
        <v/>
      </c>
      <c r="J22" s="2"/>
      <c r="K22" s="35"/>
      <c r="L22" s="96">
        <v>10</v>
      </c>
      <c r="M22" s="4">
        <v>44863</v>
      </c>
      <c r="N22" s="15">
        <v>44895</v>
      </c>
      <c r="O22" s="7">
        <v>45000</v>
      </c>
      <c r="P22" s="8">
        <v>5000</v>
      </c>
      <c r="Q22" s="6">
        <v>5000</v>
      </c>
      <c r="R22" s="12">
        <f>IF(O22="","",O22+R21)</f>
        <v>260000</v>
      </c>
    </row>
    <row r="23" spans="1:18" x14ac:dyDescent="0.25">
      <c r="A23" s="94"/>
      <c r="B23" s="95"/>
      <c r="C23" s="94"/>
      <c r="D23" s="3"/>
      <c r="E23" s="10"/>
      <c r="F23" s="10"/>
      <c r="G23" s="10"/>
      <c r="H23" s="5"/>
      <c r="I23" s="11" t="str">
        <f t="shared" si="0"/>
        <v/>
      </c>
      <c r="J23" s="2"/>
      <c r="K23" s="35"/>
      <c r="L23" s="96"/>
      <c r="M23" s="4"/>
      <c r="N23" s="15"/>
      <c r="O23" s="7"/>
      <c r="P23" s="8"/>
      <c r="Q23" s="6"/>
      <c r="R23" s="12" t="str">
        <f t="shared" si="1"/>
        <v/>
      </c>
    </row>
    <row r="24" spans="1:18" x14ac:dyDescent="0.25">
      <c r="A24" s="94"/>
      <c r="B24" s="95"/>
      <c r="C24" s="94"/>
      <c r="D24" s="3"/>
      <c r="E24" s="10"/>
      <c r="F24" s="10"/>
      <c r="G24" s="10"/>
      <c r="H24" s="5"/>
      <c r="I24" s="11" t="str">
        <f t="shared" si="0"/>
        <v/>
      </c>
      <c r="J24" s="2"/>
      <c r="K24" s="35"/>
      <c r="L24" s="96"/>
      <c r="M24" s="4"/>
      <c r="N24" s="15"/>
      <c r="O24" s="7"/>
      <c r="P24" s="8"/>
      <c r="Q24" s="6"/>
      <c r="R24" s="12" t="str">
        <f t="shared" si="1"/>
        <v/>
      </c>
    </row>
    <row r="25" spans="1:18" x14ac:dyDescent="0.25">
      <c r="A25" s="94"/>
      <c r="B25" s="95"/>
      <c r="C25" s="94"/>
      <c r="D25" s="3"/>
      <c r="E25" s="10"/>
      <c r="F25" s="10"/>
      <c r="G25" s="10"/>
      <c r="H25" s="5"/>
      <c r="I25" s="11" t="str">
        <f t="shared" si="0"/>
        <v/>
      </c>
      <c r="J25" s="2"/>
      <c r="K25" s="35"/>
      <c r="L25" s="96"/>
      <c r="M25" s="4"/>
      <c r="N25" s="15"/>
      <c r="O25" s="7"/>
      <c r="P25" s="8"/>
      <c r="Q25" s="6"/>
      <c r="R25" s="12" t="str">
        <f t="shared" si="1"/>
        <v/>
      </c>
    </row>
    <row r="26" spans="1:18" x14ac:dyDescent="0.25">
      <c r="A26" s="94"/>
      <c r="B26" s="95"/>
      <c r="C26" s="94"/>
      <c r="D26" s="3"/>
      <c r="E26" s="10"/>
      <c r="F26" s="10"/>
      <c r="G26" s="10"/>
      <c r="H26" s="5"/>
      <c r="I26" s="11" t="str">
        <f t="shared" si="0"/>
        <v/>
      </c>
      <c r="J26" s="2"/>
      <c r="K26" s="35"/>
      <c r="L26" s="96"/>
      <c r="M26" s="4"/>
      <c r="N26" s="15"/>
      <c r="O26" s="7"/>
      <c r="P26" s="8"/>
      <c r="Q26" s="6"/>
      <c r="R26" s="12" t="str">
        <f t="shared" si="1"/>
        <v/>
      </c>
    </row>
    <row r="27" spans="1:18" x14ac:dyDescent="0.25">
      <c r="A27" s="94"/>
      <c r="B27" s="95"/>
      <c r="C27" s="94"/>
      <c r="D27" s="3"/>
      <c r="E27" s="10"/>
      <c r="F27" s="10"/>
      <c r="G27" s="10"/>
      <c r="H27" s="5"/>
      <c r="I27" s="11" t="str">
        <f t="shared" si="0"/>
        <v/>
      </c>
      <c r="J27" s="2"/>
      <c r="K27" s="35"/>
      <c r="L27" s="96"/>
      <c r="M27" s="4"/>
      <c r="N27" s="15"/>
      <c r="O27" s="7"/>
      <c r="P27" s="8"/>
      <c r="Q27" s="6"/>
      <c r="R27" s="12" t="str">
        <f t="shared" si="1"/>
        <v/>
      </c>
    </row>
    <row r="28" spans="1:18" x14ac:dyDescent="0.25">
      <c r="A28" s="94"/>
      <c r="B28" s="95"/>
      <c r="C28" s="94"/>
      <c r="D28" s="3"/>
      <c r="E28" s="10"/>
      <c r="F28" s="10"/>
      <c r="G28" s="10"/>
      <c r="H28" s="5"/>
      <c r="I28" s="11" t="str">
        <f t="shared" si="0"/>
        <v/>
      </c>
      <c r="J28" s="2"/>
      <c r="K28" s="35"/>
      <c r="L28" s="96"/>
      <c r="M28" s="4"/>
      <c r="N28" s="15"/>
      <c r="O28" s="7"/>
      <c r="P28" s="8"/>
      <c r="Q28" s="6"/>
      <c r="R28" s="12" t="str">
        <f t="shared" si="1"/>
        <v/>
      </c>
    </row>
    <row r="29" spans="1:18" x14ac:dyDescent="0.25">
      <c r="A29" s="94"/>
      <c r="B29" s="95"/>
      <c r="C29" s="94"/>
      <c r="D29" s="3"/>
      <c r="E29" s="10"/>
      <c r="F29" s="10"/>
      <c r="G29" s="10"/>
      <c r="H29" s="5"/>
      <c r="I29" s="11" t="str">
        <f t="shared" si="0"/>
        <v/>
      </c>
      <c r="J29" s="2"/>
      <c r="K29" s="35"/>
      <c r="L29" s="96"/>
      <c r="M29" s="4"/>
      <c r="N29" s="15"/>
      <c r="O29" s="7"/>
      <c r="P29" s="8"/>
      <c r="Q29" s="6"/>
      <c r="R29" s="12" t="str">
        <f t="shared" si="1"/>
        <v/>
      </c>
    </row>
    <row r="30" spans="1:18" x14ac:dyDescent="0.25">
      <c r="A30" s="94"/>
      <c r="B30" s="95"/>
      <c r="C30" s="94"/>
      <c r="D30" s="3"/>
      <c r="E30" s="10"/>
      <c r="F30" s="10"/>
      <c r="G30" s="10"/>
      <c r="H30" s="5"/>
      <c r="I30" s="11" t="str">
        <f t="shared" si="0"/>
        <v/>
      </c>
      <c r="J30" s="2"/>
      <c r="K30" s="35"/>
      <c r="L30" s="96"/>
      <c r="M30" s="4"/>
      <c r="N30" s="15"/>
      <c r="O30" s="7"/>
      <c r="P30" s="8"/>
      <c r="Q30" s="6"/>
      <c r="R30" s="12" t="str">
        <f t="shared" si="1"/>
        <v/>
      </c>
    </row>
    <row r="31" spans="1:18" x14ac:dyDescent="0.25">
      <c r="A31" s="94"/>
      <c r="B31" s="95"/>
      <c r="C31" s="94"/>
      <c r="D31" s="3"/>
      <c r="E31" s="10"/>
      <c r="F31" s="10"/>
      <c r="G31" s="10"/>
      <c r="H31" s="5"/>
      <c r="I31" s="11" t="str">
        <f t="shared" si="0"/>
        <v/>
      </c>
      <c r="J31" s="2"/>
      <c r="K31" s="35"/>
      <c r="L31" s="96"/>
      <c r="M31" s="4"/>
      <c r="N31" s="15"/>
      <c r="O31" s="7"/>
      <c r="P31" s="8"/>
      <c r="Q31" s="6"/>
      <c r="R31" s="12" t="str">
        <f t="shared" si="1"/>
        <v/>
      </c>
    </row>
    <row r="32" spans="1:18" x14ac:dyDescent="0.25">
      <c r="A32" s="94"/>
      <c r="B32" s="95"/>
      <c r="C32" s="94"/>
      <c r="D32" s="3"/>
      <c r="E32" s="10"/>
      <c r="F32" s="10"/>
      <c r="G32" s="10"/>
      <c r="H32" s="5"/>
      <c r="I32" s="11" t="str">
        <f t="shared" si="0"/>
        <v/>
      </c>
      <c r="J32" s="2"/>
      <c r="K32" s="35"/>
      <c r="L32" s="96"/>
      <c r="M32" s="4"/>
      <c r="N32" s="15"/>
      <c r="O32" s="7"/>
      <c r="P32" s="8"/>
      <c r="Q32" s="6"/>
      <c r="R32" s="12" t="str">
        <f t="shared" si="1"/>
        <v/>
      </c>
    </row>
    <row r="33" spans="1:19" x14ac:dyDescent="0.25">
      <c r="A33" s="94"/>
      <c r="B33" s="95"/>
      <c r="C33" s="94"/>
      <c r="D33" s="3"/>
      <c r="E33" s="10"/>
      <c r="F33" s="10"/>
      <c r="G33" s="10"/>
      <c r="H33" s="5"/>
      <c r="I33" s="11" t="str">
        <f t="shared" si="0"/>
        <v/>
      </c>
      <c r="J33" s="2"/>
      <c r="K33" s="35"/>
      <c r="L33" s="96"/>
      <c r="M33" s="4"/>
      <c r="N33" s="15"/>
      <c r="O33" s="7"/>
      <c r="P33" s="8"/>
      <c r="Q33" s="6"/>
      <c r="R33" s="12" t="str">
        <f t="shared" si="1"/>
        <v/>
      </c>
    </row>
    <row r="34" spans="1:19" x14ac:dyDescent="0.25">
      <c r="A34" s="94"/>
      <c r="B34" s="95"/>
      <c r="C34" s="94"/>
      <c r="D34" s="3"/>
      <c r="E34" s="10"/>
      <c r="F34" s="10"/>
      <c r="G34" s="10"/>
      <c r="H34" s="5"/>
      <c r="I34" s="11" t="str">
        <f t="shared" si="0"/>
        <v/>
      </c>
      <c r="J34" s="2"/>
      <c r="K34" s="35"/>
      <c r="L34" s="96"/>
      <c r="M34" s="4"/>
      <c r="N34" s="15"/>
      <c r="O34" s="7"/>
      <c r="P34" s="8"/>
      <c r="Q34" s="6"/>
      <c r="R34" s="12" t="str">
        <f t="shared" si="1"/>
        <v/>
      </c>
    </row>
    <row r="35" spans="1:19" x14ac:dyDescent="0.25">
      <c r="A35" s="94"/>
      <c r="B35" s="95"/>
      <c r="C35" s="94"/>
      <c r="D35" s="3"/>
      <c r="E35" s="10"/>
      <c r="F35" s="10"/>
      <c r="G35" s="10"/>
      <c r="H35" s="5"/>
      <c r="I35" s="11" t="str">
        <f t="shared" si="0"/>
        <v/>
      </c>
      <c r="J35" s="2"/>
      <c r="K35" s="35"/>
      <c r="L35" s="96"/>
      <c r="M35" s="4"/>
      <c r="N35" s="15"/>
      <c r="O35" s="7"/>
      <c r="P35" s="8"/>
      <c r="Q35" s="6"/>
      <c r="R35" s="12" t="str">
        <f t="shared" si="1"/>
        <v/>
      </c>
    </row>
    <row r="36" spans="1:19" x14ac:dyDescent="0.25">
      <c r="A36" s="94"/>
      <c r="B36" s="95"/>
      <c r="C36" s="94"/>
      <c r="D36" s="3"/>
      <c r="E36" s="10"/>
      <c r="F36" s="10"/>
      <c r="G36" s="10"/>
      <c r="H36" s="5"/>
      <c r="I36" s="11" t="str">
        <f t="shared" si="0"/>
        <v/>
      </c>
      <c r="J36" s="2"/>
      <c r="K36" s="35"/>
      <c r="L36" s="96"/>
      <c r="M36" s="4"/>
      <c r="N36" s="15"/>
      <c r="O36" s="7"/>
      <c r="P36" s="8"/>
      <c r="Q36" s="6"/>
      <c r="R36" s="12" t="str">
        <f t="shared" si="1"/>
        <v/>
      </c>
    </row>
    <row r="37" spans="1:19" x14ac:dyDescent="0.25">
      <c r="A37" s="94"/>
      <c r="B37" s="95"/>
      <c r="C37" s="94"/>
      <c r="D37" s="3"/>
      <c r="E37" s="10"/>
      <c r="F37" s="10"/>
      <c r="G37" s="10"/>
      <c r="H37" s="5"/>
      <c r="I37" s="11" t="str">
        <f t="shared" si="0"/>
        <v/>
      </c>
      <c r="J37" s="2"/>
      <c r="K37" s="35"/>
      <c r="L37" s="96"/>
      <c r="M37" s="4"/>
      <c r="N37" s="15"/>
      <c r="O37" s="7"/>
      <c r="P37" s="8"/>
      <c r="Q37" s="6"/>
      <c r="R37" s="12" t="str">
        <f t="shared" si="1"/>
        <v/>
      </c>
    </row>
    <row r="38" spans="1:19" x14ac:dyDescent="0.25">
      <c r="A38" s="37"/>
      <c r="B38" s="37"/>
      <c r="C38" s="38"/>
      <c r="D38" s="38"/>
      <c r="E38" s="39"/>
      <c r="F38" s="40"/>
      <c r="G38" s="39"/>
      <c r="H38" s="40"/>
      <c r="I38" s="39" t="s">
        <v>21</v>
      </c>
      <c r="J38" s="41"/>
      <c r="K38" s="42"/>
      <c r="L38" s="37"/>
      <c r="M38" s="43"/>
      <c r="N38" s="43"/>
      <c r="O38" s="44"/>
      <c r="P38" s="45"/>
      <c r="Q38" s="45"/>
      <c r="R38" s="44"/>
    </row>
    <row r="39" spans="1:19" x14ac:dyDescent="0.25">
      <c r="A39" s="46"/>
      <c r="B39" s="46"/>
      <c r="C39" s="19"/>
      <c r="D39" s="47"/>
      <c r="E39" s="47" t="s">
        <v>51</v>
      </c>
      <c r="F39" s="48">
        <f>SUM(F13:F37)</f>
        <v>370000</v>
      </c>
      <c r="G39" s="23">
        <f>SUM(G13:G37)</f>
        <v>0</v>
      </c>
      <c r="H39" s="48">
        <f>SUM(H13:H37)</f>
        <v>260000</v>
      </c>
      <c r="I39" s="23"/>
      <c r="J39" s="46"/>
      <c r="K39" s="46"/>
      <c r="L39" s="46"/>
      <c r="M39" s="47" t="s">
        <v>40</v>
      </c>
      <c r="N39" s="47"/>
      <c r="O39" s="48">
        <f>SUM(O13:O37)</f>
        <v>260000</v>
      </c>
      <c r="P39" s="49">
        <f>SUM(P13:P37)</f>
        <v>70000</v>
      </c>
      <c r="Q39" s="49">
        <f>SUM(Q13:Q37)</f>
        <v>29000</v>
      </c>
      <c r="R39" s="50"/>
      <c r="S39" s="51"/>
    </row>
    <row r="40" spans="1:19" x14ac:dyDescent="0.25">
      <c r="A40" s="26"/>
      <c r="B40" s="26"/>
      <c r="C40" s="19"/>
      <c r="D40" s="47"/>
      <c r="E40" s="47" t="s">
        <v>41</v>
      </c>
      <c r="F40" s="52">
        <f>J5</f>
        <v>3000000</v>
      </c>
      <c r="G40" s="48"/>
      <c r="H40" s="23"/>
      <c r="I40" s="23"/>
      <c r="J40" s="24"/>
      <c r="K40" s="26"/>
      <c r="L40" s="26"/>
      <c r="M40" s="47" t="s">
        <v>43</v>
      </c>
      <c r="N40" s="47"/>
      <c r="O40" s="53"/>
      <c r="P40" s="53">
        <f>P39/O39</f>
        <v>0.26923076923076922</v>
      </c>
      <c r="Q40" s="54">
        <f>Q39/R22</f>
        <v>0.11153846153846154</v>
      </c>
      <c r="R40" s="25"/>
    </row>
    <row r="41" spans="1:19" x14ac:dyDescent="0.25">
      <c r="A41" s="26"/>
      <c r="B41" s="26"/>
      <c r="C41" s="19"/>
      <c r="D41" s="47"/>
      <c r="E41" s="47" t="s">
        <v>22</v>
      </c>
      <c r="F41" s="52">
        <f>F40-F39</f>
        <v>2630000</v>
      </c>
      <c r="G41" s="23"/>
      <c r="H41" s="19"/>
      <c r="I41" s="20"/>
      <c r="J41" s="19"/>
      <c r="K41" s="26"/>
      <c r="L41" s="26"/>
      <c r="M41" s="47" t="s">
        <v>42</v>
      </c>
      <c r="N41" s="47"/>
      <c r="O41" s="53">
        <f>O39/J5</f>
        <v>8.666666666666667E-2</v>
      </c>
      <c r="P41" s="53">
        <f>P39/J5</f>
        <v>2.3333333333333334E-2</v>
      </c>
      <c r="Q41" s="53">
        <f>Q39/J5</f>
        <v>9.6666666666666672E-3</v>
      </c>
      <c r="R41" s="25"/>
    </row>
    <row r="42" spans="1:19" ht="15.75" thickBot="1" x14ac:dyDescent="0.3">
      <c r="A42" s="26"/>
      <c r="B42" s="26"/>
      <c r="C42" s="19"/>
      <c r="D42" s="47"/>
      <c r="E42" s="47"/>
      <c r="F42" s="55"/>
      <c r="G42" s="23"/>
      <c r="H42" s="56"/>
      <c r="I42" s="20"/>
      <c r="J42" s="19"/>
      <c r="K42" s="26"/>
      <c r="L42" s="26"/>
      <c r="N42" s="19"/>
      <c r="O42" s="20"/>
      <c r="P42" s="19"/>
      <c r="Q42" s="19"/>
      <c r="R42" s="25"/>
    </row>
    <row r="43" spans="1:19" x14ac:dyDescent="0.25">
      <c r="A43" s="57" t="s">
        <v>23</v>
      </c>
      <c r="B43" s="58" t="s">
        <v>24</v>
      </c>
      <c r="C43" s="59"/>
      <c r="D43" s="58"/>
      <c r="E43" s="60"/>
      <c r="F43" s="61"/>
      <c r="G43" s="60"/>
      <c r="H43" s="62" t="s">
        <v>23</v>
      </c>
      <c r="I43" s="58" t="s">
        <v>24</v>
      </c>
      <c r="J43" s="63"/>
      <c r="K43" s="64"/>
      <c r="L43" s="64"/>
      <c r="M43" s="64"/>
      <c r="N43" s="64"/>
      <c r="O43" s="65"/>
      <c r="P43" s="26"/>
      <c r="Q43" s="26"/>
      <c r="R43" s="25"/>
    </row>
    <row r="44" spans="1:19" x14ac:dyDescent="0.25">
      <c r="A44" s="66" t="s">
        <v>3</v>
      </c>
      <c r="B44" s="67" t="s">
        <v>25</v>
      </c>
      <c r="C44" s="68"/>
      <c r="D44" s="67"/>
      <c r="E44" s="69"/>
      <c r="F44" s="67"/>
      <c r="G44" s="69"/>
      <c r="H44" s="70" t="s">
        <v>9</v>
      </c>
      <c r="I44" s="67" t="s">
        <v>71</v>
      </c>
      <c r="J44" s="68"/>
      <c r="K44" s="71"/>
      <c r="L44" s="71"/>
      <c r="M44" s="71"/>
      <c r="N44" s="71"/>
      <c r="O44" s="72"/>
      <c r="P44" s="26"/>
      <c r="Q44" s="26"/>
      <c r="R44" s="25"/>
    </row>
    <row r="45" spans="1:19" x14ac:dyDescent="0.25">
      <c r="A45" s="66" t="s">
        <v>4</v>
      </c>
      <c r="B45" s="68" t="s">
        <v>61</v>
      </c>
      <c r="C45" s="68"/>
      <c r="D45" s="67"/>
      <c r="E45" s="69"/>
      <c r="F45" s="67"/>
      <c r="G45" s="69"/>
      <c r="H45" s="70" t="s">
        <v>10</v>
      </c>
      <c r="I45" s="67" t="s">
        <v>81</v>
      </c>
      <c r="J45" s="68"/>
      <c r="K45" s="71"/>
      <c r="L45" s="71"/>
      <c r="M45" s="71"/>
      <c r="N45" s="71"/>
      <c r="O45" s="72"/>
      <c r="P45" s="26"/>
      <c r="Q45" s="26"/>
      <c r="R45" s="25"/>
    </row>
    <row r="46" spans="1:19" x14ac:dyDescent="0.25">
      <c r="A46" s="66" t="s">
        <v>54</v>
      </c>
      <c r="B46" s="67" t="s">
        <v>64</v>
      </c>
      <c r="C46" s="68"/>
      <c r="D46" s="67"/>
      <c r="E46" s="69"/>
      <c r="F46" s="67"/>
      <c r="G46" s="69"/>
      <c r="H46" s="70" t="s">
        <v>11</v>
      </c>
      <c r="I46" s="67" t="s">
        <v>30</v>
      </c>
      <c r="J46" s="68"/>
      <c r="K46" s="71"/>
      <c r="L46" s="71"/>
      <c r="M46" s="71"/>
      <c r="N46" s="71"/>
      <c r="O46" s="72"/>
      <c r="P46" s="26"/>
      <c r="Q46" s="26"/>
      <c r="R46" s="25"/>
    </row>
    <row r="47" spans="1:19" x14ac:dyDescent="0.25">
      <c r="A47" s="66" t="s">
        <v>5</v>
      </c>
      <c r="B47" s="67" t="s">
        <v>35</v>
      </c>
      <c r="C47" s="68"/>
      <c r="D47" s="73"/>
      <c r="E47" s="74"/>
      <c r="F47" s="73"/>
      <c r="G47" s="74"/>
      <c r="H47" s="70" t="s">
        <v>12</v>
      </c>
      <c r="I47" s="67" t="s">
        <v>76</v>
      </c>
      <c r="J47" s="68"/>
      <c r="K47" s="71"/>
      <c r="L47" s="71"/>
      <c r="M47" s="71"/>
      <c r="N47" s="71"/>
      <c r="O47" s="72"/>
      <c r="P47" s="26"/>
      <c r="Q47" s="26"/>
      <c r="R47" s="25"/>
    </row>
    <row r="48" spans="1:19" ht="15" customHeight="1" x14ac:dyDescent="0.25">
      <c r="A48" s="66" t="s">
        <v>6</v>
      </c>
      <c r="B48" s="67" t="s">
        <v>26</v>
      </c>
      <c r="C48" s="68"/>
      <c r="D48" s="67"/>
      <c r="E48" s="67"/>
      <c r="F48" s="67"/>
      <c r="G48" s="67"/>
      <c r="H48" s="70" t="s">
        <v>55</v>
      </c>
      <c r="I48" s="67" t="s">
        <v>72</v>
      </c>
      <c r="J48" s="68"/>
      <c r="K48" s="71"/>
      <c r="L48" s="71"/>
      <c r="M48" s="71"/>
      <c r="N48" s="71"/>
      <c r="O48" s="72"/>
      <c r="P48" s="26"/>
      <c r="Q48" s="26"/>
      <c r="R48" s="25"/>
    </row>
    <row r="49" spans="1:18" ht="15" customHeight="1" x14ac:dyDescent="0.25">
      <c r="A49" s="66" t="s">
        <v>7</v>
      </c>
      <c r="B49" s="67" t="s">
        <v>27</v>
      </c>
      <c r="C49" s="68"/>
      <c r="D49" s="67"/>
      <c r="E49" s="67"/>
      <c r="F49" s="67"/>
      <c r="G49" s="67"/>
      <c r="H49" s="70" t="s">
        <v>56</v>
      </c>
      <c r="I49" s="67" t="s">
        <v>73</v>
      </c>
      <c r="J49" s="68"/>
      <c r="K49" s="71"/>
      <c r="L49" s="71"/>
      <c r="M49" s="71"/>
      <c r="N49" s="71"/>
      <c r="O49" s="72"/>
      <c r="P49" s="26"/>
      <c r="Q49" s="26"/>
      <c r="R49" s="25"/>
    </row>
    <row r="50" spans="1:18" x14ac:dyDescent="0.25">
      <c r="A50" s="66" t="s">
        <v>8</v>
      </c>
      <c r="B50" s="67" t="s">
        <v>58</v>
      </c>
      <c r="C50" s="68"/>
      <c r="D50" s="75"/>
      <c r="E50" s="76"/>
      <c r="F50" s="75"/>
      <c r="G50" s="76"/>
      <c r="H50" s="70" t="s">
        <v>38</v>
      </c>
      <c r="I50" s="67" t="s">
        <v>74</v>
      </c>
      <c r="J50" s="68"/>
      <c r="K50" s="71"/>
      <c r="L50" s="71"/>
      <c r="M50" s="71"/>
      <c r="N50" s="71"/>
      <c r="O50" s="72"/>
      <c r="P50" s="26"/>
      <c r="Q50" s="26"/>
      <c r="R50" s="25"/>
    </row>
    <row r="51" spans="1:18" ht="15.75" thickBot="1" x14ac:dyDescent="0.3">
      <c r="A51" s="77" t="s">
        <v>29</v>
      </c>
      <c r="B51" s="78" t="s">
        <v>28</v>
      </c>
      <c r="C51" s="79"/>
      <c r="D51" s="80"/>
      <c r="E51" s="81"/>
      <c r="F51" s="80"/>
      <c r="G51" s="81"/>
      <c r="H51" s="82" t="s">
        <v>65</v>
      </c>
      <c r="I51" s="80" t="s">
        <v>31</v>
      </c>
      <c r="J51" s="79"/>
      <c r="K51" s="83"/>
      <c r="L51" s="83"/>
      <c r="M51" s="83"/>
      <c r="N51" s="83"/>
      <c r="O51" s="84"/>
      <c r="P51" s="26"/>
      <c r="Q51" s="26"/>
      <c r="R51" s="25"/>
    </row>
    <row r="52" spans="1:18" x14ac:dyDescent="0.25">
      <c r="D52" s="85"/>
      <c r="E52" s="86"/>
      <c r="F52" s="85"/>
      <c r="G52" s="86"/>
      <c r="H52" s="85"/>
      <c r="I52" s="86"/>
      <c r="J52" s="85"/>
      <c r="K52" s="87"/>
      <c r="L52" s="87"/>
      <c r="M52" s="87"/>
      <c r="N52" s="87"/>
      <c r="O52" s="88"/>
      <c r="P52" s="87"/>
      <c r="Q52" s="87"/>
      <c r="R52" s="88"/>
    </row>
    <row r="53" spans="1:18" x14ac:dyDescent="0.25">
      <c r="D53" s="85"/>
      <c r="E53" s="86"/>
      <c r="F53" s="85"/>
      <c r="G53" s="86"/>
      <c r="H53" s="85"/>
      <c r="I53" s="86"/>
      <c r="J53" s="85"/>
      <c r="K53" s="87"/>
      <c r="L53" s="87"/>
      <c r="M53" s="87"/>
      <c r="N53" s="87"/>
      <c r="O53" s="88"/>
      <c r="P53" s="87"/>
      <c r="Q53" s="87"/>
      <c r="R53" s="88"/>
    </row>
    <row r="54" spans="1:18" x14ac:dyDescent="0.25">
      <c r="D54" s="85"/>
      <c r="E54" s="86"/>
      <c r="F54" s="85"/>
      <c r="G54" s="86"/>
      <c r="H54" s="85"/>
      <c r="I54" s="86"/>
      <c r="J54" s="85"/>
      <c r="K54" s="87"/>
      <c r="L54" s="87"/>
      <c r="M54" s="87"/>
      <c r="N54" s="87"/>
      <c r="O54" s="88"/>
      <c r="P54" s="87"/>
      <c r="Q54" s="87"/>
      <c r="R54" s="88"/>
    </row>
    <row r="55" spans="1:18" x14ac:dyDescent="0.25">
      <c r="D55" s="85"/>
      <c r="E55" s="86"/>
      <c r="F55" s="85"/>
      <c r="G55" s="86"/>
      <c r="H55" s="85"/>
      <c r="I55" s="86"/>
      <c r="J55" s="87"/>
      <c r="K55" s="87"/>
      <c r="L55" s="87"/>
      <c r="M55" s="87"/>
      <c r="N55" s="87"/>
      <c r="O55" s="88"/>
      <c r="P55" s="87"/>
      <c r="Q55" s="87"/>
      <c r="R55" s="88"/>
    </row>
    <row r="56" spans="1:18" x14ac:dyDescent="0.25">
      <c r="D56" s="85"/>
      <c r="E56" s="86"/>
      <c r="F56" s="85"/>
      <c r="G56" s="86"/>
      <c r="H56" s="85"/>
      <c r="I56" s="86"/>
      <c r="J56" s="87"/>
      <c r="K56" s="87"/>
      <c r="L56" s="87"/>
      <c r="M56" s="87"/>
      <c r="N56" s="87"/>
      <c r="O56" s="88"/>
      <c r="P56" s="87"/>
      <c r="Q56" s="87"/>
      <c r="R56" s="88"/>
    </row>
    <row r="57" spans="1:18" x14ac:dyDescent="0.25">
      <c r="D57" s="85"/>
      <c r="E57" s="86"/>
      <c r="F57" s="85"/>
      <c r="G57" s="86"/>
      <c r="H57" s="85"/>
      <c r="I57" s="86"/>
      <c r="J57" s="87"/>
      <c r="K57" s="87"/>
      <c r="L57" s="87"/>
      <c r="M57" s="87"/>
      <c r="N57" s="87"/>
      <c r="O57" s="88"/>
      <c r="P57" s="87"/>
      <c r="Q57" s="87"/>
      <c r="R57" s="88"/>
    </row>
  </sheetData>
  <sheetProtection algorithmName="SHA-512" hashValue="8ZYSio7my+6mHk7UyIarFtY4BHk/6OgFrO1AlHes0RoqA5tZEMnNWujH7V84rloqigL3CrI2sgSi3ONYEZIjZA==" saltValue="QpgEge2lmnMYBhgElUGIaA==" spinCount="100000" sheet="1" objects="1" scenarios="1"/>
  <mergeCells count="7">
    <mergeCell ref="M12:N12"/>
    <mergeCell ref="A1:R1"/>
    <mergeCell ref="A2:R2"/>
    <mergeCell ref="C5:E5"/>
    <mergeCell ref="A10:J10"/>
    <mergeCell ref="L10:R10"/>
    <mergeCell ref="M11:N11"/>
  </mergeCells>
  <conditionalFormatting sqref="O39 H39">
    <cfRule type="uniqueValues" dxfId="99" priority="1"/>
  </conditionalFormatting>
  <printOptions horizontalCentered="1"/>
  <pageMargins left="0.25" right="0.25" top="0.5" bottom="0.75" header="0.3" footer="0.3"/>
  <pageSetup paperSize="5" scale="63" orientation="landscape" r:id="rId1"/>
  <headerFooter>
    <oddFooter>&amp;L&amp;"Arial,Regular"&amp;9Rev. 2/2025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EEFB-8379-4941-A3DB-42697DA66818}">
  <sheetPr>
    <tabColor rgb="FFFFFF99"/>
    <pageSetUpPr fitToPage="1"/>
  </sheetPr>
  <dimension ref="A1:AA42"/>
  <sheetViews>
    <sheetView zoomScaleNormal="100" workbookViewId="0">
      <pane ySplit="8" topLeftCell="A9" activePane="bottomLeft" state="frozen"/>
      <selection pane="bottomLeft" activeCell="B6" sqref="B6"/>
    </sheetView>
  </sheetViews>
  <sheetFormatPr defaultRowHeight="15" x14ac:dyDescent="0.25"/>
  <cols>
    <col min="1" max="1" width="5.7109375" style="1" customWidth="1"/>
    <col min="2" max="2" width="36.7109375" style="1" customWidth="1"/>
    <col min="3" max="24" width="15.7109375" style="1" customWidth="1"/>
    <col min="25" max="26" width="9.140625" style="1"/>
    <col min="27" max="27" width="0" style="1" hidden="1" customWidth="1"/>
    <col min="28" max="16384" width="9.140625" style="1"/>
  </cols>
  <sheetData>
    <row r="1" spans="1:27" ht="21" customHeight="1" x14ac:dyDescent="0.25">
      <c r="A1" s="198" t="s">
        <v>67</v>
      </c>
      <c r="B1" s="198"/>
      <c r="C1" s="198"/>
      <c r="D1" s="198"/>
      <c r="E1" s="198"/>
      <c r="F1" s="198"/>
      <c r="G1" s="198"/>
      <c r="H1" s="198"/>
      <c r="I1" s="198"/>
      <c r="J1" s="198"/>
      <c r="K1" s="198"/>
      <c r="L1" s="198"/>
      <c r="M1" s="198"/>
      <c r="N1" s="198"/>
      <c r="O1" s="155"/>
      <c r="P1" s="155"/>
      <c r="Q1" s="155"/>
      <c r="R1" s="155"/>
      <c r="S1" s="155"/>
      <c r="T1" s="155"/>
      <c r="U1" s="155"/>
      <c r="V1" s="155"/>
      <c r="W1" s="155"/>
      <c r="X1" s="155"/>
      <c r="AA1" s="1" t="s">
        <v>70</v>
      </c>
    </row>
    <row r="2" spans="1:27" ht="20.25" customHeight="1" x14ac:dyDescent="0.25">
      <c r="A2" s="198" t="s">
        <v>78</v>
      </c>
      <c r="B2" s="198"/>
      <c r="C2" s="198"/>
      <c r="D2" s="198"/>
      <c r="E2" s="198"/>
      <c r="F2" s="198"/>
      <c r="G2" s="198"/>
      <c r="H2" s="198"/>
      <c r="I2" s="198"/>
      <c r="J2" s="198"/>
      <c r="K2" s="198"/>
      <c r="L2" s="198"/>
      <c r="M2" s="198"/>
      <c r="N2" s="198"/>
      <c r="O2" s="155"/>
      <c r="P2" s="155"/>
      <c r="Q2" s="155"/>
      <c r="R2" s="155"/>
      <c r="S2" s="155"/>
      <c r="T2" s="155"/>
      <c r="U2" s="155"/>
      <c r="V2" s="155"/>
      <c r="W2" s="155"/>
      <c r="X2" s="155"/>
      <c r="AA2" s="1" t="s">
        <v>44</v>
      </c>
    </row>
    <row r="3" spans="1:27" ht="15" customHeight="1" x14ac:dyDescent="0.25">
      <c r="A3" s="199"/>
      <c r="B3" s="199"/>
      <c r="C3" s="199"/>
      <c r="D3" s="199"/>
      <c r="E3" s="199"/>
      <c r="F3" s="199"/>
      <c r="G3" s="199"/>
      <c r="H3" s="199"/>
      <c r="I3" s="199"/>
      <c r="J3" s="199"/>
      <c r="K3" s="199"/>
      <c r="L3" s="199"/>
      <c r="M3" s="199"/>
      <c r="N3" s="199"/>
      <c r="O3" s="156"/>
      <c r="P3" s="156"/>
      <c r="Q3" s="156"/>
      <c r="R3" s="156"/>
      <c r="S3" s="156"/>
      <c r="T3" s="156"/>
      <c r="U3" s="156"/>
      <c r="V3" s="156"/>
      <c r="W3" s="156"/>
      <c r="X3" s="156"/>
      <c r="AA3" s="1" t="s">
        <v>79</v>
      </c>
    </row>
    <row r="4" spans="1:27" ht="30" customHeight="1" x14ac:dyDescent="0.25">
      <c r="A4" s="200" t="s">
        <v>62</v>
      </c>
      <c r="B4" s="139"/>
      <c r="C4" s="142" t="s">
        <v>51</v>
      </c>
      <c r="D4" s="119" t="s">
        <v>68</v>
      </c>
      <c r="E4" s="120" t="s">
        <v>85</v>
      </c>
      <c r="F4" s="120" t="s">
        <v>86</v>
      </c>
      <c r="G4" s="120" t="s">
        <v>87</v>
      </c>
      <c r="H4" s="120" t="s">
        <v>88</v>
      </c>
      <c r="I4" s="120" t="s">
        <v>89</v>
      </c>
      <c r="J4" s="120" t="s">
        <v>90</v>
      </c>
      <c r="K4" s="120" t="s">
        <v>91</v>
      </c>
      <c r="L4" s="120" t="s">
        <v>92</v>
      </c>
      <c r="M4" s="120" t="s">
        <v>93</v>
      </c>
      <c r="N4" s="120" t="s">
        <v>94</v>
      </c>
      <c r="O4" s="120" t="s">
        <v>100</v>
      </c>
      <c r="P4" s="120" t="s">
        <v>101</v>
      </c>
      <c r="Q4" s="120" t="s">
        <v>102</v>
      </c>
      <c r="R4" s="120" t="s">
        <v>103</v>
      </c>
      <c r="S4" s="120" t="s">
        <v>104</v>
      </c>
      <c r="T4" s="120" t="s">
        <v>105</v>
      </c>
      <c r="U4" s="120" t="s">
        <v>106</v>
      </c>
      <c r="V4" s="120" t="s">
        <v>107</v>
      </c>
      <c r="W4" s="120" t="s">
        <v>108</v>
      </c>
      <c r="X4" s="120" t="s">
        <v>109</v>
      </c>
    </row>
    <row r="5" spans="1:27" ht="15" customHeight="1" thickBot="1" x14ac:dyDescent="0.3">
      <c r="A5" s="200"/>
      <c r="B5" s="141" t="s">
        <v>96</v>
      </c>
      <c r="C5" s="181"/>
      <c r="D5" s="182" t="s">
        <v>79</v>
      </c>
      <c r="E5" s="183" t="s">
        <v>44</v>
      </c>
      <c r="F5" s="183" t="s">
        <v>44</v>
      </c>
      <c r="G5" s="183" t="s">
        <v>70</v>
      </c>
      <c r="H5" s="183" t="s">
        <v>79</v>
      </c>
      <c r="I5" s="183" t="s">
        <v>70</v>
      </c>
      <c r="J5" s="152"/>
      <c r="K5" s="152"/>
      <c r="L5" s="152"/>
      <c r="M5" s="152"/>
      <c r="N5" s="152"/>
      <c r="O5" s="152"/>
      <c r="P5" s="152"/>
      <c r="Q5" s="152"/>
      <c r="R5" s="152"/>
      <c r="S5" s="152"/>
      <c r="T5" s="152"/>
      <c r="U5" s="152"/>
      <c r="V5" s="152"/>
      <c r="W5" s="152"/>
      <c r="X5" s="152"/>
    </row>
    <row r="6" spans="1:27" ht="15" customHeight="1" thickTop="1" thickBot="1" x14ac:dyDescent="0.3">
      <c r="A6" s="200"/>
      <c r="B6" s="137" t="s">
        <v>110</v>
      </c>
      <c r="C6" s="185">
        <f>SUM(D6:X6)</f>
        <v>3000000</v>
      </c>
      <c r="D6" s="186">
        <v>1750000</v>
      </c>
      <c r="E6" s="186">
        <v>500000</v>
      </c>
      <c r="F6" s="186">
        <v>400000</v>
      </c>
      <c r="G6" s="186">
        <v>150000</v>
      </c>
      <c r="H6" s="186">
        <v>100000</v>
      </c>
      <c r="I6" s="187">
        <v>100000</v>
      </c>
      <c r="J6" s="163"/>
      <c r="K6" s="149"/>
      <c r="L6" s="149"/>
      <c r="M6" s="149"/>
      <c r="N6" s="149"/>
      <c r="O6" s="149"/>
      <c r="P6" s="149"/>
      <c r="Q6" s="149"/>
      <c r="R6" s="149"/>
      <c r="S6" s="149"/>
      <c r="T6" s="149"/>
      <c r="U6" s="149"/>
      <c r="V6" s="149"/>
      <c r="W6" s="149"/>
      <c r="X6" s="149"/>
      <c r="Z6" s="117"/>
    </row>
    <row r="7" spans="1:27" ht="15" customHeight="1" thickTop="1" x14ac:dyDescent="0.25">
      <c r="A7" s="201"/>
      <c r="B7" s="144" t="s">
        <v>69</v>
      </c>
      <c r="C7" s="184">
        <f>SUM(D7:X7)</f>
        <v>1</v>
      </c>
      <c r="D7" s="184">
        <f>IF(D6="","",D6/$C$6)</f>
        <v>0.58333333333333337</v>
      </c>
      <c r="E7" s="184">
        <f t="shared" ref="E7:N7" si="0">IF(E6="","",E6/$C$6)</f>
        <v>0.16666666666666666</v>
      </c>
      <c r="F7" s="184">
        <f t="shared" si="0"/>
        <v>0.13333333333333333</v>
      </c>
      <c r="G7" s="184">
        <f t="shared" si="0"/>
        <v>0.05</v>
      </c>
      <c r="H7" s="184">
        <f t="shared" si="0"/>
        <v>3.3333333333333333E-2</v>
      </c>
      <c r="I7" s="184">
        <f t="shared" si="0"/>
        <v>3.3333333333333333E-2</v>
      </c>
      <c r="J7" s="143" t="str">
        <f t="shared" si="0"/>
        <v/>
      </c>
      <c r="K7" s="143" t="str">
        <f t="shared" si="0"/>
        <v/>
      </c>
      <c r="L7" s="143" t="str">
        <f t="shared" si="0"/>
        <v/>
      </c>
      <c r="M7" s="143" t="str">
        <f t="shared" si="0"/>
        <v/>
      </c>
      <c r="N7" s="143" t="str">
        <f t="shared" si="0"/>
        <v/>
      </c>
      <c r="O7" s="143"/>
      <c r="P7" s="143"/>
      <c r="Q7" s="143"/>
      <c r="R7" s="143"/>
      <c r="S7" s="143"/>
      <c r="T7" s="143" t="str">
        <f t="shared" ref="T7:W7" si="1">IF(T6="","",T6/$C$6)</f>
        <v/>
      </c>
      <c r="U7" s="143" t="str">
        <f t="shared" si="1"/>
        <v/>
      </c>
      <c r="V7" s="143" t="str">
        <f t="shared" si="1"/>
        <v/>
      </c>
      <c r="W7" s="143" t="str">
        <f t="shared" si="1"/>
        <v/>
      </c>
      <c r="X7" s="143" t="str">
        <f>IF(X6="","",X6/$C$6)</f>
        <v/>
      </c>
      <c r="Z7" s="13"/>
    </row>
    <row r="8" spans="1:27" ht="15" customHeight="1" thickBot="1" x14ac:dyDescent="0.3">
      <c r="A8" s="147"/>
      <c r="B8" s="138" t="s">
        <v>99</v>
      </c>
      <c r="C8" s="146">
        <f>SUM(D8:X8)</f>
        <v>0.12333333333333334</v>
      </c>
      <c r="D8" s="146">
        <f>IF(D6="","",D34/$C$6)</f>
        <v>5.6666666666666664E-2</v>
      </c>
      <c r="E8" s="146">
        <f t="shared" ref="E8:N8" si="2">IF(E6="","",E34/$C$6)</f>
        <v>1.2500000000000001E-2</v>
      </c>
      <c r="F8" s="146">
        <f t="shared" si="2"/>
        <v>9.1666666666666667E-3</v>
      </c>
      <c r="G8" s="146">
        <f t="shared" si="2"/>
        <v>2.1666666666666667E-2</v>
      </c>
      <c r="H8" s="146">
        <f t="shared" si="2"/>
        <v>1.3333333333333334E-2</v>
      </c>
      <c r="I8" s="146">
        <f t="shared" si="2"/>
        <v>0.01</v>
      </c>
      <c r="J8" s="146" t="str">
        <f t="shared" si="2"/>
        <v/>
      </c>
      <c r="K8" s="146" t="str">
        <f t="shared" si="2"/>
        <v/>
      </c>
      <c r="L8" s="146" t="str">
        <f t="shared" si="2"/>
        <v/>
      </c>
      <c r="M8" s="146" t="str">
        <f t="shared" si="2"/>
        <v/>
      </c>
      <c r="N8" s="146" t="str">
        <f t="shared" si="2"/>
        <v/>
      </c>
      <c r="O8" s="146"/>
      <c r="P8" s="146"/>
      <c r="Q8" s="146"/>
      <c r="R8" s="146"/>
      <c r="S8" s="146"/>
      <c r="T8" s="146" t="str">
        <f t="shared" ref="T8:X8" si="3">IF(T6="","",T34/$C$6)</f>
        <v/>
      </c>
      <c r="U8" s="146" t="str">
        <f t="shared" si="3"/>
        <v/>
      </c>
      <c r="V8" s="146" t="str">
        <f t="shared" si="3"/>
        <v/>
      </c>
      <c r="W8" s="146" t="str">
        <f t="shared" si="3"/>
        <v/>
      </c>
      <c r="X8" s="146" t="str">
        <f t="shared" si="3"/>
        <v/>
      </c>
      <c r="Z8" s="13"/>
    </row>
    <row r="9" spans="1:27" ht="31.5" thickTop="1" thickBot="1" x14ac:dyDescent="0.3">
      <c r="A9" s="121">
        <f>IF(ISBLANK('By Task'!A13),"",'By Task'!A13)</f>
        <v>1</v>
      </c>
      <c r="B9" s="145" t="str">
        <f>IF('By Task'!B13="","",'By Task'!B13)</f>
        <v>Administration &amp; limted scope activities</v>
      </c>
      <c r="C9" s="122">
        <f>IF(SUM(D9:X9)=0,"",SUM(D9:X9))</f>
        <v>50000</v>
      </c>
      <c r="D9" s="148">
        <v>50000</v>
      </c>
      <c r="E9" s="148"/>
      <c r="F9" s="165"/>
      <c r="G9" s="176"/>
      <c r="H9" s="168"/>
      <c r="I9" s="148"/>
      <c r="J9" s="148"/>
      <c r="K9" s="148"/>
      <c r="L9" s="148"/>
      <c r="M9" s="148"/>
      <c r="N9" s="148"/>
      <c r="O9" s="148"/>
      <c r="P9" s="148"/>
      <c r="Q9" s="148"/>
      <c r="R9" s="148"/>
      <c r="S9" s="148"/>
      <c r="T9" s="148"/>
      <c r="U9" s="148"/>
      <c r="V9" s="148"/>
      <c r="W9" s="148"/>
      <c r="X9" s="148"/>
      <c r="Z9" s="117"/>
    </row>
    <row r="10" spans="1:27" ht="16.5" thickTop="1" thickBot="1" x14ac:dyDescent="0.3">
      <c r="A10" s="118">
        <f>IF(ISBLANK('By Task'!A14),"",'By Task'!A14)</f>
        <v>2</v>
      </c>
      <c r="B10" s="136" t="str">
        <f>IF('By Task'!B14="","",'By Task'!B14)</f>
        <v>Task Description</v>
      </c>
      <c r="C10" s="122">
        <f t="shared" ref="C10:C33" si="4">IF(SUM(D10:X10)=0,"",SUM(D10:X10))</f>
        <v>100000</v>
      </c>
      <c r="D10" s="164">
        <v>50000</v>
      </c>
      <c r="E10" s="164"/>
      <c r="F10" s="166"/>
      <c r="G10" s="177">
        <v>50000</v>
      </c>
      <c r="H10" s="169"/>
      <c r="I10" s="164"/>
      <c r="J10" s="149"/>
      <c r="K10" s="149"/>
      <c r="L10" s="149"/>
      <c r="M10" s="149"/>
      <c r="N10" s="149"/>
      <c r="O10" s="149"/>
      <c r="P10" s="149"/>
      <c r="Q10" s="149"/>
      <c r="R10" s="149"/>
      <c r="S10" s="149"/>
      <c r="T10" s="149"/>
      <c r="U10" s="149"/>
      <c r="V10" s="149"/>
      <c r="W10" s="149"/>
      <c r="X10" s="149"/>
      <c r="Z10" s="117"/>
    </row>
    <row r="11" spans="1:27" ht="16.5" thickTop="1" thickBot="1" x14ac:dyDescent="0.3">
      <c r="A11" s="118">
        <f>IF(ISBLANK('By Task'!A15),"",'By Task'!A15)</f>
        <v>3</v>
      </c>
      <c r="B11" s="136" t="str">
        <f>IF('By Task'!B15="","",'By Task'!B15)</f>
        <v>Task Description</v>
      </c>
      <c r="C11" s="162">
        <f t="shared" si="4"/>
        <v>150000</v>
      </c>
      <c r="D11" s="171">
        <v>50000</v>
      </c>
      <c r="E11" s="172">
        <v>20000</v>
      </c>
      <c r="F11" s="173">
        <v>20000</v>
      </c>
      <c r="G11" s="178">
        <v>10000</v>
      </c>
      <c r="H11" s="174">
        <v>40000</v>
      </c>
      <c r="I11" s="175">
        <v>10000</v>
      </c>
      <c r="J11" s="163"/>
      <c r="K11" s="149"/>
      <c r="L11" s="149"/>
      <c r="M11" s="149"/>
      <c r="N11" s="149"/>
      <c r="O11" s="149"/>
      <c r="P11" s="149"/>
      <c r="Q11" s="149"/>
      <c r="R11" s="149"/>
      <c r="S11" s="149"/>
      <c r="T11" s="149"/>
      <c r="U11" s="149"/>
      <c r="V11" s="149"/>
      <c r="W11" s="149"/>
      <c r="X11" s="149"/>
      <c r="Z11" s="117"/>
    </row>
    <row r="12" spans="1:27" ht="15.75" thickTop="1" x14ac:dyDescent="0.25">
      <c r="A12" s="118">
        <f>IF(ISBLANK('By Task'!A16),"",'By Task'!A16)</f>
        <v>4</v>
      </c>
      <c r="B12" s="136" t="str">
        <f>IF('By Task'!B16="","",'By Task'!B16)</f>
        <v>Task Description</v>
      </c>
      <c r="C12" s="122">
        <f t="shared" si="4"/>
        <v>50000</v>
      </c>
      <c r="D12" s="148">
        <v>10000</v>
      </c>
      <c r="E12" s="148">
        <v>10000</v>
      </c>
      <c r="F12" s="165">
        <v>7500</v>
      </c>
      <c r="G12" s="179">
        <v>2500</v>
      </c>
      <c r="H12" s="168"/>
      <c r="I12" s="148">
        <v>20000</v>
      </c>
      <c r="J12" s="149"/>
      <c r="K12" s="149"/>
      <c r="L12" s="149"/>
      <c r="M12" s="149"/>
      <c r="N12" s="149"/>
      <c r="O12" s="149"/>
      <c r="P12" s="149"/>
      <c r="Q12" s="149"/>
      <c r="R12" s="149"/>
      <c r="S12" s="149"/>
      <c r="T12" s="149"/>
      <c r="U12" s="149"/>
      <c r="V12" s="149"/>
      <c r="W12" s="149"/>
      <c r="X12" s="149"/>
      <c r="Z12" s="117"/>
    </row>
    <row r="13" spans="1:27" ht="15.75" thickBot="1" x14ac:dyDescent="0.3">
      <c r="A13" s="118">
        <f>IF(ISBLANK('By Task'!A17),"",'By Task'!A17)</f>
        <v>5</v>
      </c>
      <c r="B13" s="136" t="str">
        <f>IF('By Task'!B17="","",'By Task'!B17)</f>
        <v>Task Description</v>
      </c>
      <c r="C13" s="122">
        <f t="shared" si="4"/>
        <v>20000</v>
      </c>
      <c r="D13" s="149">
        <v>10000</v>
      </c>
      <c r="E13" s="149">
        <v>7500</v>
      </c>
      <c r="F13" s="167"/>
      <c r="G13" s="180">
        <v>2500</v>
      </c>
      <c r="H13" s="163"/>
      <c r="I13" s="149"/>
      <c r="J13" s="149"/>
      <c r="K13" s="149"/>
      <c r="L13" s="149"/>
      <c r="M13" s="149"/>
      <c r="N13" s="149"/>
      <c r="O13" s="149"/>
      <c r="P13" s="149"/>
      <c r="Q13" s="149"/>
      <c r="R13" s="149"/>
      <c r="S13" s="149"/>
      <c r="T13" s="149"/>
      <c r="U13" s="149"/>
      <c r="V13" s="149"/>
      <c r="W13" s="149"/>
      <c r="X13" s="149"/>
      <c r="Z13" s="117"/>
    </row>
    <row r="14" spans="1:27" ht="15.75" thickTop="1" x14ac:dyDescent="0.25">
      <c r="A14" s="118" t="str">
        <f>IF(ISBLANK('By Task'!A18),"",'By Task'!A18)</f>
        <v/>
      </c>
      <c r="B14" s="136" t="str">
        <f>IF('By Task'!B18="","",'By Task'!B18)</f>
        <v/>
      </c>
      <c r="C14" s="122" t="str">
        <f t="shared" si="4"/>
        <v/>
      </c>
      <c r="D14" s="150"/>
      <c r="E14" s="150"/>
      <c r="F14" s="150"/>
      <c r="G14" s="170"/>
      <c r="H14" s="150"/>
      <c r="I14" s="150"/>
      <c r="J14" s="150"/>
      <c r="K14" s="150"/>
      <c r="L14" s="150"/>
      <c r="M14" s="150"/>
      <c r="N14" s="150"/>
      <c r="O14" s="150"/>
      <c r="P14" s="150"/>
      <c r="Q14" s="150"/>
      <c r="R14" s="150"/>
      <c r="S14" s="150"/>
      <c r="T14" s="150"/>
      <c r="U14" s="150"/>
      <c r="V14" s="150"/>
      <c r="W14" s="150"/>
      <c r="X14" s="150"/>
      <c r="Z14" s="117"/>
    </row>
    <row r="15" spans="1:27" x14ac:dyDescent="0.25">
      <c r="A15" s="118" t="str">
        <f>IF(ISBLANK('By Task'!A19),"",'By Task'!A19)</f>
        <v/>
      </c>
      <c r="B15" s="136" t="str">
        <f>IF('By Task'!B19="","",'By Task'!B19)</f>
        <v/>
      </c>
      <c r="C15" s="122" t="str">
        <f t="shared" si="4"/>
        <v/>
      </c>
      <c r="D15" s="150"/>
      <c r="E15" s="150"/>
      <c r="F15" s="150"/>
      <c r="G15" s="150"/>
      <c r="H15" s="150"/>
      <c r="I15" s="150"/>
      <c r="J15" s="150"/>
      <c r="K15" s="150"/>
      <c r="L15" s="150"/>
      <c r="M15" s="150"/>
      <c r="N15" s="150"/>
      <c r="O15" s="150"/>
      <c r="P15" s="150"/>
      <c r="Q15" s="150"/>
      <c r="R15" s="150"/>
      <c r="S15" s="150"/>
      <c r="T15" s="150"/>
      <c r="U15" s="150"/>
      <c r="V15" s="150"/>
      <c r="W15" s="150"/>
      <c r="X15" s="150"/>
      <c r="Z15" s="117"/>
    </row>
    <row r="16" spans="1:27" x14ac:dyDescent="0.25">
      <c r="A16" s="118" t="str">
        <f>IF(ISBLANK('By Task'!A20),"",'By Task'!A20)</f>
        <v/>
      </c>
      <c r="B16" s="136" t="str">
        <f>IF('By Task'!B20="","",'By Task'!B20)</f>
        <v/>
      </c>
      <c r="C16" s="122" t="str">
        <f t="shared" si="4"/>
        <v/>
      </c>
      <c r="D16" s="150"/>
      <c r="E16" s="150"/>
      <c r="F16" s="150"/>
      <c r="G16" s="150"/>
      <c r="H16" s="150"/>
      <c r="I16" s="150"/>
      <c r="J16" s="150"/>
      <c r="K16" s="150"/>
      <c r="L16" s="150"/>
      <c r="M16" s="150"/>
      <c r="N16" s="150"/>
      <c r="O16" s="150"/>
      <c r="P16" s="150"/>
      <c r="Q16" s="150"/>
      <c r="R16" s="150"/>
      <c r="S16" s="150"/>
      <c r="T16" s="150"/>
      <c r="U16" s="150"/>
      <c r="V16" s="150"/>
      <c r="W16" s="150"/>
      <c r="X16" s="150"/>
      <c r="Z16" s="117"/>
    </row>
    <row r="17" spans="1:26" x14ac:dyDescent="0.25">
      <c r="A17" s="118" t="str">
        <f>IF(ISBLANK('By Task'!A21),"",'By Task'!A21)</f>
        <v/>
      </c>
      <c r="B17" s="136" t="str">
        <f>IF('By Task'!B21="","",'By Task'!B21)</f>
        <v/>
      </c>
      <c r="C17" s="122" t="str">
        <f t="shared" si="4"/>
        <v/>
      </c>
      <c r="D17" s="149"/>
      <c r="E17" s="149"/>
      <c r="F17" s="149"/>
      <c r="G17" s="149"/>
      <c r="H17" s="149"/>
      <c r="I17" s="149"/>
      <c r="J17" s="149"/>
      <c r="K17" s="149"/>
      <c r="L17" s="149"/>
      <c r="M17" s="149"/>
      <c r="N17" s="149"/>
      <c r="O17" s="149"/>
      <c r="P17" s="149"/>
      <c r="Q17" s="149"/>
      <c r="R17" s="149"/>
      <c r="S17" s="149"/>
      <c r="T17" s="149"/>
      <c r="U17" s="149"/>
      <c r="V17" s="149"/>
      <c r="W17" s="149"/>
      <c r="X17" s="149"/>
      <c r="Z17" s="117"/>
    </row>
    <row r="18" spans="1:26" x14ac:dyDescent="0.25">
      <c r="A18" s="118" t="str">
        <f>IF(ISBLANK('By Task'!A22),"",'By Task'!A22)</f>
        <v/>
      </c>
      <c r="B18" s="136" t="str">
        <f>IF('By Task'!B22="","",'By Task'!B22)</f>
        <v/>
      </c>
      <c r="C18" s="122" t="str">
        <f t="shared" si="4"/>
        <v/>
      </c>
      <c r="D18" s="150"/>
      <c r="E18" s="150"/>
      <c r="F18" s="150"/>
      <c r="G18" s="150"/>
      <c r="H18" s="150"/>
      <c r="I18" s="150"/>
      <c r="J18" s="150"/>
      <c r="K18" s="150"/>
      <c r="L18" s="150"/>
      <c r="M18" s="150"/>
      <c r="N18" s="150"/>
      <c r="O18" s="150"/>
      <c r="P18" s="150"/>
      <c r="Q18" s="150"/>
      <c r="R18" s="150"/>
      <c r="S18" s="150"/>
      <c r="T18" s="150"/>
      <c r="U18" s="150"/>
      <c r="V18" s="150"/>
      <c r="W18" s="150"/>
      <c r="X18" s="150"/>
      <c r="Z18" s="117"/>
    </row>
    <row r="19" spans="1:26" x14ac:dyDescent="0.25">
      <c r="A19" s="118" t="str">
        <f>IF(ISBLANK('By Task'!A23),"",'By Task'!A23)</f>
        <v/>
      </c>
      <c r="B19" s="136" t="str">
        <f>IF('By Task'!B23="","",'By Task'!B23)</f>
        <v/>
      </c>
      <c r="C19" s="122" t="str">
        <f t="shared" si="4"/>
        <v/>
      </c>
      <c r="D19" s="150"/>
      <c r="E19" s="150"/>
      <c r="F19" s="150"/>
      <c r="G19" s="150"/>
      <c r="H19" s="150"/>
      <c r="I19" s="150"/>
      <c r="J19" s="150"/>
      <c r="K19" s="150"/>
      <c r="L19" s="150"/>
      <c r="M19" s="150"/>
      <c r="N19" s="150"/>
      <c r="O19" s="150"/>
      <c r="P19" s="150"/>
      <c r="Q19" s="150"/>
      <c r="R19" s="150"/>
      <c r="S19" s="150"/>
      <c r="T19" s="150"/>
      <c r="U19" s="150"/>
      <c r="V19" s="150"/>
      <c r="W19" s="150"/>
      <c r="X19" s="150"/>
      <c r="Z19" s="117"/>
    </row>
    <row r="20" spans="1:26" x14ac:dyDescent="0.25">
      <c r="A20" s="118" t="str">
        <f>IF(ISBLANK('By Task'!A24),"",'By Task'!A24)</f>
        <v/>
      </c>
      <c r="B20" s="136" t="str">
        <f>IF('By Task'!B24="","",'By Task'!B24)</f>
        <v/>
      </c>
      <c r="C20" s="122" t="str">
        <f t="shared" si="4"/>
        <v/>
      </c>
      <c r="D20" s="150"/>
      <c r="E20" s="150"/>
      <c r="F20" s="150"/>
      <c r="G20" s="150"/>
      <c r="H20" s="150"/>
      <c r="I20" s="150"/>
      <c r="J20" s="150"/>
      <c r="K20" s="150"/>
      <c r="L20" s="150"/>
      <c r="M20" s="150"/>
      <c r="N20" s="150"/>
      <c r="O20" s="150"/>
      <c r="P20" s="150"/>
      <c r="Q20" s="150"/>
      <c r="R20" s="150"/>
      <c r="S20" s="150"/>
      <c r="T20" s="150"/>
      <c r="U20" s="150"/>
      <c r="V20" s="150"/>
      <c r="W20" s="150"/>
      <c r="X20" s="150"/>
      <c r="Z20" s="117"/>
    </row>
    <row r="21" spans="1:26" x14ac:dyDescent="0.25">
      <c r="A21" s="118" t="str">
        <f>IF(ISBLANK('By Task'!A25),"",'By Task'!A25)</f>
        <v/>
      </c>
      <c r="B21" s="136" t="str">
        <f>IF('By Task'!B25="","",'By Task'!B25)</f>
        <v/>
      </c>
      <c r="C21" s="122" t="str">
        <f t="shared" si="4"/>
        <v/>
      </c>
      <c r="D21" s="150"/>
      <c r="E21" s="150"/>
      <c r="F21" s="150"/>
      <c r="G21" s="150"/>
      <c r="H21" s="150"/>
      <c r="I21" s="150"/>
      <c r="J21" s="150"/>
      <c r="K21" s="150"/>
      <c r="L21" s="150"/>
      <c r="M21" s="150"/>
      <c r="N21" s="150"/>
      <c r="O21" s="150"/>
      <c r="P21" s="150"/>
      <c r="Q21" s="150"/>
      <c r="R21" s="150"/>
      <c r="S21" s="150"/>
      <c r="T21" s="150"/>
      <c r="U21" s="150"/>
      <c r="V21" s="150"/>
      <c r="W21" s="150"/>
      <c r="X21" s="150"/>
      <c r="Z21" s="117"/>
    </row>
    <row r="22" spans="1:26" x14ac:dyDescent="0.25">
      <c r="A22" s="118" t="str">
        <f>IF(ISBLANK('By Task'!A26),"",'By Task'!A26)</f>
        <v/>
      </c>
      <c r="B22" s="136" t="str">
        <f>IF('By Task'!B26="","",'By Task'!B26)</f>
        <v/>
      </c>
      <c r="C22" s="122" t="str">
        <f t="shared" si="4"/>
        <v/>
      </c>
      <c r="D22" s="149"/>
      <c r="E22" s="149"/>
      <c r="F22" s="149"/>
      <c r="G22" s="149"/>
      <c r="H22" s="149"/>
      <c r="I22" s="149"/>
      <c r="J22" s="149"/>
      <c r="K22" s="149"/>
      <c r="L22" s="149"/>
      <c r="M22" s="149"/>
      <c r="N22" s="149"/>
      <c r="O22" s="149"/>
      <c r="P22" s="149"/>
      <c r="Q22" s="149"/>
      <c r="R22" s="149"/>
      <c r="S22" s="149"/>
      <c r="T22" s="149"/>
      <c r="U22" s="149"/>
      <c r="V22" s="149"/>
      <c r="W22" s="149"/>
      <c r="X22" s="149"/>
      <c r="Z22" s="117"/>
    </row>
    <row r="23" spans="1:26" x14ac:dyDescent="0.25">
      <c r="A23" s="118" t="str">
        <f>IF(ISBLANK('By Task'!A27),"",'By Task'!A27)</f>
        <v/>
      </c>
      <c r="B23" s="136" t="str">
        <f>IF('By Task'!B27="","",'By Task'!B27)</f>
        <v/>
      </c>
      <c r="C23" s="122" t="str">
        <f t="shared" si="4"/>
        <v/>
      </c>
      <c r="D23" s="150"/>
      <c r="E23" s="150"/>
      <c r="F23" s="150"/>
      <c r="G23" s="150"/>
      <c r="H23" s="150"/>
      <c r="I23" s="150"/>
      <c r="J23" s="150"/>
      <c r="K23" s="150"/>
      <c r="L23" s="150"/>
      <c r="M23" s="150"/>
      <c r="N23" s="150"/>
      <c r="O23" s="150"/>
      <c r="P23" s="150"/>
      <c r="Q23" s="150"/>
      <c r="R23" s="150"/>
      <c r="S23" s="150"/>
      <c r="T23" s="150"/>
      <c r="U23" s="150"/>
      <c r="V23" s="150"/>
      <c r="W23" s="150"/>
      <c r="X23" s="150"/>
      <c r="Z23" s="117"/>
    </row>
    <row r="24" spans="1:26" x14ac:dyDescent="0.25">
      <c r="A24" s="118" t="str">
        <f>IF(ISBLANK('By Task'!A28),"",'By Task'!A28)</f>
        <v/>
      </c>
      <c r="B24" s="136" t="str">
        <f>IF('By Task'!B28="","",'By Task'!B28)</f>
        <v/>
      </c>
      <c r="C24" s="122" t="str">
        <f t="shared" si="4"/>
        <v/>
      </c>
      <c r="D24" s="150"/>
      <c r="E24" s="150"/>
      <c r="F24" s="150"/>
      <c r="G24" s="150"/>
      <c r="H24" s="150"/>
      <c r="I24" s="150"/>
      <c r="J24" s="150"/>
      <c r="K24" s="150"/>
      <c r="L24" s="150"/>
      <c r="M24" s="150"/>
      <c r="N24" s="150"/>
      <c r="O24" s="150"/>
      <c r="P24" s="150"/>
      <c r="Q24" s="150"/>
      <c r="R24" s="150"/>
      <c r="S24" s="150"/>
      <c r="T24" s="150"/>
      <c r="U24" s="150"/>
      <c r="V24" s="150"/>
      <c r="W24" s="150"/>
      <c r="X24" s="150"/>
      <c r="Z24" s="117"/>
    </row>
    <row r="25" spans="1:26" x14ac:dyDescent="0.25">
      <c r="A25" s="118" t="str">
        <f>IF(ISBLANK('By Task'!A29),"",'By Task'!A29)</f>
        <v/>
      </c>
      <c r="B25" s="136" t="str">
        <f>IF('By Task'!B29="","",'By Task'!B29)</f>
        <v/>
      </c>
      <c r="C25" s="122" t="str">
        <f t="shared" si="4"/>
        <v/>
      </c>
      <c r="D25" s="150"/>
      <c r="E25" s="150"/>
      <c r="F25" s="150"/>
      <c r="G25" s="150"/>
      <c r="H25" s="150"/>
      <c r="I25" s="150"/>
      <c r="J25" s="150"/>
      <c r="K25" s="150"/>
      <c r="L25" s="150"/>
      <c r="M25" s="150"/>
      <c r="N25" s="150"/>
      <c r="O25" s="150"/>
      <c r="P25" s="150"/>
      <c r="Q25" s="150"/>
      <c r="R25" s="150"/>
      <c r="S25" s="150"/>
      <c r="T25" s="150"/>
      <c r="U25" s="150"/>
      <c r="V25" s="150"/>
      <c r="W25" s="150"/>
      <c r="X25" s="150"/>
      <c r="Z25" s="117"/>
    </row>
    <row r="26" spans="1:26" x14ac:dyDescent="0.25">
      <c r="A26" s="118" t="str">
        <f>IF(ISBLANK('By Task'!A30),"",'By Task'!A30)</f>
        <v/>
      </c>
      <c r="B26" s="136" t="str">
        <f>IF('By Task'!B30="","",'By Task'!B30)</f>
        <v/>
      </c>
      <c r="C26" s="122" t="str">
        <f t="shared" si="4"/>
        <v/>
      </c>
      <c r="D26" s="150"/>
      <c r="E26" s="150"/>
      <c r="F26" s="150"/>
      <c r="G26" s="150"/>
      <c r="H26" s="150"/>
      <c r="I26" s="150"/>
      <c r="J26" s="150"/>
      <c r="K26" s="150"/>
      <c r="L26" s="150"/>
      <c r="M26" s="150"/>
      <c r="N26" s="150"/>
      <c r="O26" s="150"/>
      <c r="P26" s="150"/>
      <c r="Q26" s="150"/>
      <c r="R26" s="150"/>
      <c r="S26" s="150"/>
      <c r="T26" s="150"/>
      <c r="U26" s="150"/>
      <c r="V26" s="150"/>
      <c r="W26" s="150"/>
      <c r="X26" s="150"/>
      <c r="Z26" s="117"/>
    </row>
    <row r="27" spans="1:26" x14ac:dyDescent="0.25">
      <c r="A27" s="118" t="str">
        <f>IF(ISBLANK('By Task'!A31),"",'By Task'!A31)</f>
        <v/>
      </c>
      <c r="B27" s="136" t="str">
        <f>IF('By Task'!B31="","",'By Task'!B31)</f>
        <v/>
      </c>
      <c r="C27" s="122" t="str">
        <f t="shared" si="4"/>
        <v/>
      </c>
      <c r="D27" s="149"/>
      <c r="E27" s="149"/>
      <c r="F27" s="149"/>
      <c r="G27" s="149"/>
      <c r="H27" s="149"/>
      <c r="I27" s="149"/>
      <c r="J27" s="149"/>
      <c r="K27" s="149"/>
      <c r="L27" s="149"/>
      <c r="M27" s="149"/>
      <c r="N27" s="149"/>
      <c r="O27" s="149"/>
      <c r="P27" s="149"/>
      <c r="Q27" s="149"/>
      <c r="R27" s="149"/>
      <c r="S27" s="149"/>
      <c r="T27" s="149"/>
      <c r="U27" s="149"/>
      <c r="V27" s="149"/>
      <c r="W27" s="149"/>
      <c r="X27" s="149"/>
      <c r="Z27" s="117"/>
    </row>
    <row r="28" spans="1:26" x14ac:dyDescent="0.25">
      <c r="A28" s="118" t="str">
        <f>IF(ISBLANK('By Task'!A32),"",'By Task'!A32)</f>
        <v/>
      </c>
      <c r="B28" s="136" t="str">
        <f>IF('By Task'!B32="","",'By Task'!B32)</f>
        <v/>
      </c>
      <c r="C28" s="122" t="str">
        <f t="shared" si="4"/>
        <v/>
      </c>
      <c r="D28" s="150"/>
      <c r="E28" s="150"/>
      <c r="F28" s="150"/>
      <c r="G28" s="150"/>
      <c r="H28" s="150"/>
      <c r="I28" s="150"/>
      <c r="J28" s="150"/>
      <c r="K28" s="150"/>
      <c r="L28" s="150"/>
      <c r="M28" s="150"/>
      <c r="N28" s="150"/>
      <c r="O28" s="150"/>
      <c r="P28" s="150"/>
      <c r="Q28" s="150"/>
      <c r="R28" s="150"/>
      <c r="S28" s="150"/>
      <c r="T28" s="150"/>
      <c r="U28" s="150"/>
      <c r="V28" s="150"/>
      <c r="W28" s="150"/>
      <c r="X28" s="150"/>
      <c r="Z28" s="117"/>
    </row>
    <row r="29" spans="1:26" x14ac:dyDescent="0.25">
      <c r="A29" s="118" t="str">
        <f>IF(ISBLANK('By Task'!A33),"",'By Task'!A33)</f>
        <v/>
      </c>
      <c r="B29" s="136" t="str">
        <f>IF('By Task'!B33="","",'By Task'!B33)</f>
        <v/>
      </c>
      <c r="C29" s="122" t="str">
        <f t="shared" si="4"/>
        <v/>
      </c>
      <c r="D29" s="150"/>
      <c r="E29" s="150"/>
      <c r="F29" s="150"/>
      <c r="G29" s="150"/>
      <c r="H29" s="150"/>
      <c r="I29" s="150"/>
      <c r="J29" s="150"/>
      <c r="K29" s="150"/>
      <c r="L29" s="150"/>
      <c r="M29" s="150"/>
      <c r="N29" s="150"/>
      <c r="O29" s="150"/>
      <c r="P29" s="150"/>
      <c r="Q29" s="150"/>
      <c r="R29" s="150"/>
      <c r="S29" s="150"/>
      <c r="T29" s="150"/>
      <c r="U29" s="150"/>
      <c r="V29" s="150"/>
      <c r="W29" s="150"/>
      <c r="X29" s="150"/>
      <c r="Z29" s="117"/>
    </row>
    <row r="30" spans="1:26" x14ac:dyDescent="0.25">
      <c r="A30" s="118" t="str">
        <f>IF(ISBLANK('By Task'!A34),"",'By Task'!A34)</f>
        <v/>
      </c>
      <c r="B30" s="136" t="str">
        <f>IF('By Task'!B34="","",'By Task'!B34)</f>
        <v/>
      </c>
      <c r="C30" s="122" t="str">
        <f t="shared" si="4"/>
        <v/>
      </c>
      <c r="D30" s="150"/>
      <c r="E30" s="150"/>
      <c r="F30" s="150"/>
      <c r="G30" s="150"/>
      <c r="H30" s="150"/>
      <c r="I30" s="150"/>
      <c r="J30" s="150"/>
      <c r="K30" s="150"/>
      <c r="L30" s="150"/>
      <c r="M30" s="150"/>
      <c r="N30" s="150"/>
      <c r="O30" s="150"/>
      <c r="P30" s="150"/>
      <c r="Q30" s="150"/>
      <c r="R30" s="150"/>
      <c r="S30" s="150"/>
      <c r="T30" s="150"/>
      <c r="U30" s="150"/>
      <c r="V30" s="150"/>
      <c r="W30" s="150"/>
      <c r="X30" s="150"/>
      <c r="Z30" s="117"/>
    </row>
    <row r="31" spans="1:26" x14ac:dyDescent="0.25">
      <c r="A31" s="118" t="str">
        <f>IF(ISBLANK('By Task'!A35),"",'By Task'!A35)</f>
        <v/>
      </c>
      <c r="B31" s="136" t="str">
        <f>IF('By Task'!B35="","",'By Task'!B35)</f>
        <v/>
      </c>
      <c r="C31" s="122" t="str">
        <f t="shared" si="4"/>
        <v/>
      </c>
      <c r="D31" s="150"/>
      <c r="E31" s="150"/>
      <c r="F31" s="150"/>
      <c r="G31" s="150"/>
      <c r="H31" s="150"/>
      <c r="I31" s="150"/>
      <c r="J31" s="150"/>
      <c r="K31" s="150"/>
      <c r="L31" s="150"/>
      <c r="M31" s="150"/>
      <c r="N31" s="150"/>
      <c r="O31" s="150"/>
      <c r="P31" s="150"/>
      <c r="Q31" s="150"/>
      <c r="R31" s="150"/>
      <c r="S31" s="150"/>
      <c r="T31" s="150"/>
      <c r="U31" s="150"/>
      <c r="V31" s="150"/>
      <c r="W31" s="150"/>
      <c r="X31" s="150"/>
      <c r="Z31" s="117"/>
    </row>
    <row r="32" spans="1:26" x14ac:dyDescent="0.25">
      <c r="A32" s="118" t="str">
        <f>IF(ISBLANK('By Task'!A36),"",'By Task'!A36)</f>
        <v/>
      </c>
      <c r="B32" s="136" t="str">
        <f>IF('By Task'!B36="","",'By Task'!B36)</f>
        <v/>
      </c>
      <c r="C32" s="122" t="str">
        <f t="shared" si="4"/>
        <v/>
      </c>
      <c r="D32" s="149"/>
      <c r="E32" s="149"/>
      <c r="F32" s="149"/>
      <c r="G32" s="149"/>
      <c r="H32" s="149"/>
      <c r="I32" s="149"/>
      <c r="J32" s="149"/>
      <c r="K32" s="149"/>
      <c r="L32" s="149"/>
      <c r="M32" s="149"/>
      <c r="N32" s="149"/>
      <c r="O32" s="149"/>
      <c r="P32" s="149"/>
      <c r="Q32" s="149"/>
      <c r="R32" s="149"/>
      <c r="S32" s="149"/>
      <c r="T32" s="149"/>
      <c r="U32" s="149"/>
      <c r="V32" s="149"/>
      <c r="W32" s="149"/>
      <c r="X32" s="149"/>
      <c r="Z32" s="117"/>
    </row>
    <row r="33" spans="1:26" x14ac:dyDescent="0.25">
      <c r="A33" s="118" t="str">
        <f>IF(ISBLANK('By Task'!A37),"",'By Task'!A37)</f>
        <v/>
      </c>
      <c r="B33" s="136" t="str">
        <f>IF('By Task'!B37="","",'By Task'!B37)</f>
        <v/>
      </c>
      <c r="C33" s="122" t="str">
        <f t="shared" si="4"/>
        <v/>
      </c>
      <c r="D33" s="150"/>
      <c r="E33" s="150"/>
      <c r="F33" s="150"/>
      <c r="G33" s="150"/>
      <c r="H33" s="150"/>
      <c r="I33" s="150"/>
      <c r="J33" s="150"/>
      <c r="K33" s="150"/>
      <c r="L33" s="150"/>
      <c r="M33" s="150"/>
      <c r="N33" s="150"/>
      <c r="O33" s="150"/>
      <c r="P33" s="150"/>
      <c r="Q33" s="150"/>
      <c r="R33" s="150"/>
      <c r="S33" s="150"/>
      <c r="T33" s="150"/>
      <c r="U33" s="150"/>
      <c r="V33" s="150"/>
      <c r="W33" s="150"/>
      <c r="X33" s="150"/>
      <c r="Z33" s="117"/>
    </row>
    <row r="34" spans="1:26" ht="15" customHeight="1" x14ac:dyDescent="0.25">
      <c r="A34" s="98"/>
      <c r="B34" s="98" t="s">
        <v>50</v>
      </c>
      <c r="C34" s="99">
        <f>SUM(D34:X34)</f>
        <v>370000</v>
      </c>
      <c r="D34" s="99">
        <f>SUM(D9:D33)</f>
        <v>170000</v>
      </c>
      <c r="E34" s="99">
        <f>SUM(E9:E33)</f>
        <v>37500</v>
      </c>
      <c r="F34" s="99">
        <f t="shared" ref="F34:N34" si="5">SUM(F9:F33)</f>
        <v>27500</v>
      </c>
      <c r="G34" s="99">
        <f t="shared" si="5"/>
        <v>65000</v>
      </c>
      <c r="H34" s="99">
        <f t="shared" si="5"/>
        <v>40000</v>
      </c>
      <c r="I34" s="99">
        <f t="shared" si="5"/>
        <v>30000</v>
      </c>
      <c r="J34" s="99">
        <f t="shared" si="5"/>
        <v>0</v>
      </c>
      <c r="K34" s="99">
        <f t="shared" si="5"/>
        <v>0</v>
      </c>
      <c r="L34" s="99">
        <f t="shared" si="5"/>
        <v>0</v>
      </c>
      <c r="M34" s="99">
        <f t="shared" si="5"/>
        <v>0</v>
      </c>
      <c r="N34" s="99">
        <f t="shared" si="5"/>
        <v>0</v>
      </c>
      <c r="O34" s="99">
        <f>SUM(O9:O33)</f>
        <v>0</v>
      </c>
      <c r="P34" s="99">
        <f t="shared" ref="P34:X34" si="6">SUM(P9:P33)</f>
        <v>0</v>
      </c>
      <c r="Q34" s="99">
        <f t="shared" si="6"/>
        <v>0</v>
      </c>
      <c r="R34" s="99">
        <f t="shared" si="6"/>
        <v>0</v>
      </c>
      <c r="S34" s="99">
        <f t="shared" si="6"/>
        <v>0</v>
      </c>
      <c r="T34" s="99">
        <f t="shared" si="6"/>
        <v>0</v>
      </c>
      <c r="U34" s="99">
        <f t="shared" si="6"/>
        <v>0</v>
      </c>
      <c r="V34" s="99">
        <f t="shared" si="6"/>
        <v>0</v>
      </c>
      <c r="W34" s="99">
        <f t="shared" si="6"/>
        <v>0</v>
      </c>
      <c r="X34" s="99">
        <f t="shared" si="6"/>
        <v>0</v>
      </c>
    </row>
    <row r="35" spans="1:26" ht="15" customHeight="1" x14ac:dyDescent="0.25">
      <c r="A35" s="100"/>
      <c r="B35" s="98" t="s">
        <v>49</v>
      </c>
      <c r="C35" s="99">
        <f>SUM(D35:X35)</f>
        <v>2630000</v>
      </c>
      <c r="D35" s="101">
        <f t="shared" ref="D35:X35" si="7">D6-D34</f>
        <v>1580000</v>
      </c>
      <c r="E35" s="101">
        <f t="shared" si="7"/>
        <v>462500</v>
      </c>
      <c r="F35" s="101">
        <f t="shared" si="7"/>
        <v>372500</v>
      </c>
      <c r="G35" s="101">
        <f t="shared" si="7"/>
        <v>85000</v>
      </c>
      <c r="H35" s="101">
        <f t="shared" si="7"/>
        <v>60000</v>
      </c>
      <c r="I35" s="101">
        <f t="shared" si="7"/>
        <v>70000</v>
      </c>
      <c r="J35" s="101">
        <f t="shared" si="7"/>
        <v>0</v>
      </c>
      <c r="K35" s="101">
        <f t="shared" si="7"/>
        <v>0</v>
      </c>
      <c r="L35" s="101">
        <f t="shared" si="7"/>
        <v>0</v>
      </c>
      <c r="M35" s="101">
        <f t="shared" si="7"/>
        <v>0</v>
      </c>
      <c r="N35" s="101">
        <f t="shared" si="7"/>
        <v>0</v>
      </c>
      <c r="O35" s="101">
        <f t="shared" si="7"/>
        <v>0</v>
      </c>
      <c r="P35" s="101">
        <f t="shared" si="7"/>
        <v>0</v>
      </c>
      <c r="Q35" s="101">
        <f t="shared" si="7"/>
        <v>0</v>
      </c>
      <c r="R35" s="101">
        <f t="shared" si="7"/>
        <v>0</v>
      </c>
      <c r="S35" s="101">
        <f t="shared" si="7"/>
        <v>0</v>
      </c>
      <c r="T35" s="101">
        <f t="shared" si="7"/>
        <v>0</v>
      </c>
      <c r="U35" s="101">
        <f t="shared" si="7"/>
        <v>0</v>
      </c>
      <c r="V35" s="101">
        <f t="shared" si="7"/>
        <v>0</v>
      </c>
      <c r="W35" s="101">
        <f t="shared" si="7"/>
        <v>0</v>
      </c>
      <c r="X35" s="101">
        <f t="shared" si="7"/>
        <v>0</v>
      </c>
    </row>
    <row r="36" spans="1:26" ht="20.100000000000001" customHeight="1" x14ac:dyDescent="0.25">
      <c r="A36" s="100"/>
      <c r="B36" s="98" t="s">
        <v>75</v>
      </c>
      <c r="C36" s="99">
        <f>SUM(D36:X36)</f>
        <v>260000</v>
      </c>
      <c r="D36" s="153">
        <v>120000</v>
      </c>
      <c r="E36" s="153">
        <v>40000</v>
      </c>
      <c r="F36" s="153">
        <v>30000</v>
      </c>
      <c r="G36" s="153">
        <v>30000</v>
      </c>
      <c r="H36" s="153">
        <v>20000</v>
      </c>
      <c r="I36" s="153">
        <v>20000</v>
      </c>
      <c r="J36" s="153">
        <v>0</v>
      </c>
      <c r="K36" s="153">
        <v>0</v>
      </c>
      <c r="L36" s="153">
        <v>0</v>
      </c>
      <c r="M36" s="153">
        <v>0</v>
      </c>
      <c r="N36" s="153">
        <v>0</v>
      </c>
      <c r="O36" s="153">
        <v>0</v>
      </c>
      <c r="P36" s="153">
        <v>0</v>
      </c>
      <c r="Q36" s="153">
        <v>0</v>
      </c>
      <c r="R36" s="153">
        <v>0</v>
      </c>
      <c r="S36" s="153">
        <v>0</v>
      </c>
      <c r="T36" s="153">
        <v>0</v>
      </c>
      <c r="U36" s="153">
        <v>0</v>
      </c>
      <c r="V36" s="153">
        <v>0</v>
      </c>
      <c r="W36" s="153">
        <v>0</v>
      </c>
      <c r="X36" s="153">
        <v>0</v>
      </c>
    </row>
    <row r="37" spans="1:26" x14ac:dyDescent="0.25">
      <c r="A37" s="102"/>
      <c r="B37" s="102"/>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1:26" ht="15.75" thickBot="1" x14ac:dyDescent="0.3">
      <c r="A38" s="97"/>
      <c r="B38" s="97"/>
      <c r="C38" s="104" t="s">
        <v>48</v>
      </c>
      <c r="D38" s="104"/>
      <c r="E38" s="104"/>
      <c r="F38" s="104"/>
      <c r="G38" s="97"/>
      <c r="H38" s="97"/>
      <c r="I38" s="97"/>
      <c r="J38" s="97"/>
      <c r="K38" s="97"/>
      <c r="L38" s="97"/>
      <c r="M38" s="97"/>
      <c r="N38" s="97"/>
      <c r="O38" s="157"/>
      <c r="P38" s="157"/>
      <c r="Q38" s="97"/>
      <c r="R38" s="97"/>
      <c r="S38" s="97"/>
      <c r="T38" s="97"/>
      <c r="U38" s="97"/>
      <c r="V38" s="97"/>
      <c r="W38" s="97"/>
      <c r="X38" s="97"/>
    </row>
    <row r="39" spans="1:26" ht="20.100000000000001" customHeight="1" thickBot="1" x14ac:dyDescent="0.3">
      <c r="A39" s="97"/>
      <c r="B39" s="97"/>
      <c r="C39" s="105" t="s">
        <v>47</v>
      </c>
      <c r="D39" s="106"/>
      <c r="E39" s="107" t="s">
        <v>46</v>
      </c>
      <c r="F39" s="108" t="s">
        <v>45</v>
      </c>
      <c r="G39" s="97"/>
      <c r="H39" s="97"/>
      <c r="I39" s="97"/>
      <c r="J39" s="97"/>
      <c r="K39" s="97"/>
      <c r="L39" s="97"/>
      <c r="M39" s="97"/>
      <c r="N39" s="97"/>
      <c r="O39" s="158"/>
      <c r="P39" s="159"/>
      <c r="Q39" s="97"/>
      <c r="R39" s="97"/>
      <c r="S39" s="97"/>
      <c r="T39" s="97"/>
      <c r="U39" s="97"/>
      <c r="V39" s="97"/>
      <c r="W39" s="97"/>
      <c r="X39" s="97"/>
    </row>
    <row r="40" spans="1:26" x14ac:dyDescent="0.25">
      <c r="A40" s="97"/>
      <c r="B40" s="97"/>
      <c r="C40" s="109" t="s">
        <v>70</v>
      </c>
      <c r="D40" s="110"/>
      <c r="E40" s="111">
        <f>'By Task'!J6</f>
        <v>0.3</v>
      </c>
      <c r="F40" s="112">
        <f>SUMIFS(D34:X34,D5:X5,"DBE")/$C$6</f>
        <v>3.1666666666666669E-2</v>
      </c>
      <c r="G40" s="97"/>
      <c r="H40" s="97"/>
      <c r="I40" s="97"/>
      <c r="J40" s="97"/>
      <c r="K40" s="97"/>
      <c r="L40" s="97"/>
      <c r="M40" s="97"/>
      <c r="N40" s="97"/>
      <c r="O40" s="160"/>
      <c r="P40" s="161"/>
      <c r="Q40" s="97"/>
      <c r="R40" s="97"/>
      <c r="S40" s="97"/>
      <c r="T40" s="97"/>
      <c r="U40" s="97"/>
      <c r="V40" s="97"/>
      <c r="W40" s="97"/>
      <c r="X40" s="97"/>
    </row>
    <row r="41" spans="1:26" ht="15.75" thickBot="1" x14ac:dyDescent="0.3">
      <c r="A41" s="97"/>
      <c r="B41" s="97"/>
      <c r="C41" s="113" t="s">
        <v>44</v>
      </c>
      <c r="D41" s="114"/>
      <c r="E41" s="115">
        <f>'By Task'!J7</f>
        <v>0.05</v>
      </c>
      <c r="F41" s="116">
        <f>SUMIFS(D34:X34,D5:X5,"VOSB")/$C$6</f>
        <v>2.1666666666666667E-2</v>
      </c>
      <c r="G41" s="97"/>
      <c r="H41" s="97"/>
      <c r="I41" s="97"/>
      <c r="J41" s="97"/>
      <c r="K41" s="97"/>
      <c r="L41" s="97"/>
      <c r="M41" s="97"/>
      <c r="N41" s="97"/>
      <c r="O41" s="160"/>
      <c r="P41" s="161"/>
      <c r="Q41" s="97"/>
      <c r="R41" s="97"/>
      <c r="S41" s="97"/>
      <c r="T41" s="97"/>
      <c r="U41" s="97"/>
      <c r="V41" s="97"/>
      <c r="W41" s="97"/>
      <c r="X41" s="97"/>
    </row>
    <row r="42" spans="1:26" x14ac:dyDescent="0.25">
      <c r="A42" s="97"/>
      <c r="B42" s="97"/>
      <c r="C42" s="97"/>
      <c r="D42" s="97"/>
      <c r="E42" s="97"/>
      <c r="F42" s="97"/>
      <c r="G42" s="97"/>
      <c r="H42" s="97"/>
      <c r="I42" s="97"/>
      <c r="J42" s="97"/>
      <c r="K42" s="97"/>
      <c r="L42" s="97"/>
      <c r="M42" s="97"/>
      <c r="N42" s="97"/>
      <c r="O42" s="97"/>
      <c r="P42" s="97"/>
      <c r="Q42" s="97"/>
      <c r="R42" s="97"/>
      <c r="S42" s="97"/>
      <c r="T42" s="97"/>
      <c r="U42" s="97"/>
      <c r="V42" s="97"/>
      <c r="W42" s="97"/>
      <c r="X42" s="97"/>
    </row>
  </sheetData>
  <sheetProtection algorithmName="SHA-512" hashValue="Mk4PdPueoj09g2jwmeZKj8Zd5berWb6Fv0TQ08DEtJu3EM6o4E5zHodpKog45ISq63TGWh58FRnPMvBX6cygBA==" saltValue="6CkwPj+e4idrW03QFhrtsA==" spinCount="100000" sheet="1" objects="1" scenarios="1"/>
  <mergeCells count="4">
    <mergeCell ref="A1:N1"/>
    <mergeCell ref="A2:N2"/>
    <mergeCell ref="A3:N3"/>
    <mergeCell ref="A4:A7"/>
  </mergeCells>
  <conditionalFormatting sqref="D5">
    <cfRule type="expression" dxfId="71" priority="37">
      <formula>AND($D5="",$D6&lt;&gt;"")</formula>
    </cfRule>
  </conditionalFormatting>
  <conditionalFormatting sqref="D34:X34 D36:X36">
    <cfRule type="expression" dxfId="70" priority="58">
      <formula>D34&gt;$D$6</formula>
    </cfRule>
  </conditionalFormatting>
  <conditionalFormatting sqref="E5">
    <cfRule type="expression" dxfId="69" priority="28">
      <formula>AND($E5="",$E6&lt;&gt;"")</formula>
    </cfRule>
  </conditionalFormatting>
  <conditionalFormatting sqref="F5">
    <cfRule type="expression" dxfId="68" priority="29">
      <formula>AND($F5="",$F6&lt;&gt;"")</formula>
    </cfRule>
  </conditionalFormatting>
  <conditionalFormatting sqref="G5">
    <cfRule type="expression" dxfId="67" priority="30">
      <formula>AND($G5="",$G6&lt;&gt;"")</formula>
    </cfRule>
  </conditionalFormatting>
  <conditionalFormatting sqref="H5">
    <cfRule type="expression" dxfId="66" priority="31">
      <formula>AND($H5="",$H6&lt;&gt;"")</formula>
    </cfRule>
  </conditionalFormatting>
  <conditionalFormatting sqref="I5">
    <cfRule type="expression" dxfId="65" priority="32">
      <formula>AND($I5="",$I6&lt;&gt;"")</formula>
    </cfRule>
  </conditionalFormatting>
  <conditionalFormatting sqref="J5">
    <cfRule type="expression" dxfId="64" priority="33">
      <formula>AND($J5="",$J6&lt;&gt;"")</formula>
    </cfRule>
  </conditionalFormatting>
  <conditionalFormatting sqref="K5">
    <cfRule type="expression" dxfId="63" priority="34">
      <formula>AND($K5="",$K6&lt;&gt;"")</formula>
    </cfRule>
  </conditionalFormatting>
  <conditionalFormatting sqref="L5">
    <cfRule type="expression" dxfId="62" priority="35">
      <formula>AND($L5="",$L6&lt;&gt;"")</formula>
    </cfRule>
  </conditionalFormatting>
  <conditionalFormatting sqref="M5">
    <cfRule type="expression" dxfId="61" priority="36">
      <formula>AND($M5="",$M6&lt;&gt;"")</formula>
    </cfRule>
  </conditionalFormatting>
  <conditionalFormatting sqref="N5">
    <cfRule type="expression" dxfId="60" priority="47">
      <formula>AND($N5="",$N6&lt;&gt;"")</formula>
    </cfRule>
  </conditionalFormatting>
  <conditionalFormatting sqref="O5">
    <cfRule type="expression" dxfId="59" priority="48">
      <formula>AND($O5="",$O6&lt;&gt;"")</formula>
    </cfRule>
  </conditionalFormatting>
  <conditionalFormatting sqref="P5">
    <cfRule type="expression" dxfId="58" priority="49">
      <formula>AND($P5="",$P6&lt;&gt;"")</formula>
    </cfRule>
  </conditionalFormatting>
  <conditionalFormatting sqref="Q5">
    <cfRule type="expression" dxfId="57" priority="50">
      <formula>AND($Q5="",$Q6&lt;&gt;"")</formula>
    </cfRule>
  </conditionalFormatting>
  <conditionalFormatting sqref="R5">
    <cfRule type="expression" dxfId="56" priority="51">
      <formula>AND($R5="",$R6&lt;&gt;"")</formula>
    </cfRule>
  </conditionalFormatting>
  <conditionalFormatting sqref="S5">
    <cfRule type="expression" dxfId="55" priority="52">
      <formula>AND($S5="",$S6&lt;&gt;"")</formula>
    </cfRule>
  </conditionalFormatting>
  <conditionalFormatting sqref="T5">
    <cfRule type="expression" dxfId="54" priority="53">
      <formula>AND($T5="",$T6&lt;&gt;"")</formula>
    </cfRule>
  </conditionalFormatting>
  <conditionalFormatting sqref="U5">
    <cfRule type="expression" dxfId="53" priority="54">
      <formula>AND($U5="",$U6&lt;&gt;"")</formula>
    </cfRule>
  </conditionalFormatting>
  <conditionalFormatting sqref="V5">
    <cfRule type="expression" dxfId="52" priority="55">
      <formula>AND($V5="",$V6&lt;&gt;"")</formula>
    </cfRule>
  </conditionalFormatting>
  <conditionalFormatting sqref="W5">
    <cfRule type="expression" dxfId="51" priority="56">
      <formula>AND($W5="",$W6&lt;&gt;"")</formula>
    </cfRule>
  </conditionalFormatting>
  <conditionalFormatting sqref="X5">
    <cfRule type="expression" dxfId="50" priority="57">
      <formula>AND($X5="",$X6&lt;&gt;"")</formula>
    </cfRule>
  </conditionalFormatting>
  <dataValidations count="1">
    <dataValidation type="list" allowBlank="1" showInputMessage="1" showErrorMessage="1" sqref="D5:X5" xr:uid="{64FC49C1-6B33-4BF0-A88E-60F5F3836F14}">
      <formula1>$AA$1:$AA$3</formula1>
    </dataValidation>
  </dataValidations>
  <pageMargins left="0.25" right="0.25" top="0.5" bottom="0.5" header="0.3" footer="0.3"/>
  <pageSetup paperSize="5" scale="83" fitToWidth="3" orientation="landscape" r:id="rId1"/>
  <headerFooter>
    <oddFooter>&amp;L&amp;"Arial,Regular"&amp;9Rev. 2/2025</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675EC5FD-183C-47E5-B230-DDABAF27C75A}">
            <xm:f>$C$6&lt;&gt;'By Task'!$J$5</xm:f>
            <x14:dxf>
              <fill>
                <patternFill>
                  <bgColor rgb="FFFF0000"/>
                </patternFill>
              </fill>
            </x14:dxf>
          </x14:cfRule>
          <xm:sqref>C6</xm:sqref>
        </x14:conditionalFormatting>
        <x14:conditionalFormatting xmlns:xm="http://schemas.microsoft.com/office/excel/2006/main">
          <x14:cfRule type="expression" priority="25" id="{C91359CB-E404-4C1E-B6B2-A2EBAC827BEE}">
            <xm:f>$C$9&lt;&gt;'By Task'!$F$13</xm:f>
            <x14:dxf>
              <fill>
                <patternFill>
                  <bgColor rgb="FFFF0000"/>
                </patternFill>
              </fill>
            </x14:dxf>
          </x14:cfRule>
          <xm:sqref>C9</xm:sqref>
        </x14:conditionalFormatting>
        <x14:conditionalFormatting xmlns:xm="http://schemas.microsoft.com/office/excel/2006/main">
          <x14:cfRule type="expression" priority="24" id="{A49394A9-9E28-4E05-8EF3-AB6F388622D8}">
            <xm:f>$C$10&lt;&gt;'By Task'!$F$14</xm:f>
            <x14:dxf>
              <fill>
                <patternFill>
                  <bgColor rgb="FFFF0000"/>
                </patternFill>
              </fill>
            </x14:dxf>
          </x14:cfRule>
          <xm:sqref>C10</xm:sqref>
        </x14:conditionalFormatting>
        <x14:conditionalFormatting xmlns:xm="http://schemas.microsoft.com/office/excel/2006/main">
          <x14:cfRule type="expression" priority="23" id="{6E1A2B4B-D5A4-4678-8C31-11105C4EFCC5}">
            <xm:f>$C$11&lt;&gt;'By Task'!$F$15</xm:f>
            <x14:dxf>
              <fill>
                <patternFill>
                  <bgColor rgb="FFFF0000"/>
                </patternFill>
              </fill>
            </x14:dxf>
          </x14:cfRule>
          <xm:sqref>C11</xm:sqref>
        </x14:conditionalFormatting>
        <x14:conditionalFormatting xmlns:xm="http://schemas.microsoft.com/office/excel/2006/main">
          <x14:cfRule type="expression" priority="22" id="{9C0C8EED-E51B-41DE-8358-1146AC200F61}">
            <xm:f>$C$12&lt;&gt;'By Task'!$F$16</xm:f>
            <x14:dxf>
              <fill>
                <patternFill>
                  <bgColor rgb="FFFF0000"/>
                </patternFill>
              </fill>
            </x14:dxf>
          </x14:cfRule>
          <xm:sqref>C12</xm:sqref>
        </x14:conditionalFormatting>
        <x14:conditionalFormatting xmlns:xm="http://schemas.microsoft.com/office/excel/2006/main">
          <x14:cfRule type="expression" priority="21" id="{28AE39B4-66D1-4D35-AE1A-02D5B326E6D0}">
            <xm:f>$C$13&lt;&gt;'By Task'!$F$17</xm:f>
            <x14:dxf>
              <fill>
                <patternFill>
                  <bgColor rgb="FFFF0000"/>
                </patternFill>
              </fill>
            </x14:dxf>
          </x14:cfRule>
          <xm:sqref>C13</xm:sqref>
        </x14:conditionalFormatting>
        <x14:conditionalFormatting xmlns:xm="http://schemas.microsoft.com/office/excel/2006/main">
          <x14:cfRule type="expression" priority="20" id="{C842117C-4893-481E-A153-CDEE776CD52B}">
            <xm:f>$C$14&lt;&gt;'By Task'!$F$18</xm:f>
            <x14:dxf>
              <fill>
                <patternFill>
                  <bgColor rgb="FFFF0000"/>
                </patternFill>
              </fill>
            </x14:dxf>
          </x14:cfRule>
          <xm:sqref>C14</xm:sqref>
        </x14:conditionalFormatting>
        <x14:conditionalFormatting xmlns:xm="http://schemas.microsoft.com/office/excel/2006/main">
          <x14:cfRule type="expression" priority="19" id="{5F3C0ED6-FBE3-4E99-97A7-6E550862D6BB}">
            <xm:f>$C$15&lt;&gt;'By Task'!$F$19</xm:f>
            <x14:dxf>
              <fill>
                <patternFill>
                  <bgColor rgb="FFFF0000"/>
                </patternFill>
              </fill>
            </x14:dxf>
          </x14:cfRule>
          <xm:sqref>C15</xm:sqref>
        </x14:conditionalFormatting>
        <x14:conditionalFormatting xmlns:xm="http://schemas.microsoft.com/office/excel/2006/main">
          <x14:cfRule type="expression" priority="18" id="{B00878AA-FAEF-40FC-A3A9-C28A602845C7}">
            <xm:f>$C$16&lt;&gt;'By Task'!$F$20</xm:f>
            <x14:dxf>
              <fill>
                <patternFill>
                  <bgColor rgb="FFFF0000"/>
                </patternFill>
              </fill>
            </x14:dxf>
          </x14:cfRule>
          <xm:sqref>C16</xm:sqref>
        </x14:conditionalFormatting>
        <x14:conditionalFormatting xmlns:xm="http://schemas.microsoft.com/office/excel/2006/main">
          <x14:cfRule type="expression" priority="17" id="{4559DDCA-802B-42B9-B585-12F14C565892}">
            <xm:f>$C$17&lt;&gt;'By Task'!$F$21</xm:f>
            <x14:dxf>
              <fill>
                <patternFill>
                  <bgColor rgb="FFFF0000"/>
                </patternFill>
              </fill>
            </x14:dxf>
          </x14:cfRule>
          <xm:sqref>C17</xm:sqref>
        </x14:conditionalFormatting>
        <x14:conditionalFormatting xmlns:xm="http://schemas.microsoft.com/office/excel/2006/main">
          <x14:cfRule type="expression" priority="16" id="{3F2B49BE-D848-43DF-8724-212062561365}">
            <xm:f>$C$18&lt;&gt;'By Task'!$F$22</xm:f>
            <x14:dxf>
              <fill>
                <patternFill>
                  <bgColor rgb="FFFF0000"/>
                </patternFill>
              </fill>
            </x14:dxf>
          </x14:cfRule>
          <xm:sqref>C18</xm:sqref>
        </x14:conditionalFormatting>
        <x14:conditionalFormatting xmlns:xm="http://schemas.microsoft.com/office/excel/2006/main">
          <x14:cfRule type="expression" priority="15" id="{5C91ACD8-AD64-4BCC-9D85-F636FF727D01}">
            <xm:f>$C$19&lt;&gt;'By Task'!$F$23</xm:f>
            <x14:dxf>
              <fill>
                <patternFill>
                  <bgColor rgb="FFFF0000"/>
                </patternFill>
              </fill>
            </x14:dxf>
          </x14:cfRule>
          <xm:sqref>C19</xm:sqref>
        </x14:conditionalFormatting>
        <x14:conditionalFormatting xmlns:xm="http://schemas.microsoft.com/office/excel/2006/main">
          <x14:cfRule type="expression" priority="14" id="{EBC46C9D-9A8F-478D-8C6D-EF9A41CC5DC0}">
            <xm:f>$C$20&lt;&gt;'By Task'!$F$24</xm:f>
            <x14:dxf>
              <fill>
                <patternFill>
                  <bgColor rgb="FFFF0000"/>
                </patternFill>
              </fill>
            </x14:dxf>
          </x14:cfRule>
          <xm:sqref>C20</xm:sqref>
        </x14:conditionalFormatting>
        <x14:conditionalFormatting xmlns:xm="http://schemas.microsoft.com/office/excel/2006/main">
          <x14:cfRule type="expression" priority="13" id="{E2B320AB-E8BB-483E-90AE-7F697A0BD45C}">
            <xm:f>$C$21&lt;&gt;'By Task'!$F$25</xm:f>
            <x14:dxf>
              <fill>
                <patternFill>
                  <bgColor rgb="FFFF0000"/>
                </patternFill>
              </fill>
            </x14:dxf>
          </x14:cfRule>
          <xm:sqref>C21</xm:sqref>
        </x14:conditionalFormatting>
        <x14:conditionalFormatting xmlns:xm="http://schemas.microsoft.com/office/excel/2006/main">
          <x14:cfRule type="expression" priority="12" id="{EAB1A36F-40B2-4C75-9CC4-555B2BB93C3E}">
            <xm:f>$C$22&lt;&gt;'By Task'!$F$26</xm:f>
            <x14:dxf>
              <fill>
                <patternFill>
                  <bgColor rgb="FFFF0000"/>
                </patternFill>
              </fill>
            </x14:dxf>
          </x14:cfRule>
          <xm:sqref>C22</xm:sqref>
        </x14:conditionalFormatting>
        <x14:conditionalFormatting xmlns:xm="http://schemas.microsoft.com/office/excel/2006/main">
          <x14:cfRule type="expression" priority="11" id="{34F1A3CF-528D-42C9-B25E-67728D7CD62E}">
            <xm:f>$C$23&lt;&gt;'By Task'!$F$27</xm:f>
            <x14:dxf>
              <fill>
                <patternFill>
                  <bgColor rgb="FFFF0000"/>
                </patternFill>
              </fill>
            </x14:dxf>
          </x14:cfRule>
          <xm:sqref>C23</xm:sqref>
        </x14:conditionalFormatting>
        <x14:conditionalFormatting xmlns:xm="http://schemas.microsoft.com/office/excel/2006/main">
          <x14:cfRule type="expression" priority="10" id="{B48A3346-53B5-4C7E-B0C5-9178A9F6E9F7}">
            <xm:f>$C$24&lt;&gt;'By Task'!$F$28</xm:f>
            <x14:dxf>
              <fill>
                <patternFill>
                  <bgColor rgb="FFFF0000"/>
                </patternFill>
              </fill>
            </x14:dxf>
          </x14:cfRule>
          <xm:sqref>C24</xm:sqref>
        </x14:conditionalFormatting>
        <x14:conditionalFormatting xmlns:xm="http://schemas.microsoft.com/office/excel/2006/main">
          <x14:cfRule type="expression" priority="9" id="{7ABC4A09-8CB4-422F-B8EE-403A24BB71BA}">
            <xm:f>$C$25&lt;&gt;'By Task'!$F$29</xm:f>
            <x14:dxf>
              <fill>
                <patternFill>
                  <bgColor rgb="FFFF0000"/>
                </patternFill>
              </fill>
            </x14:dxf>
          </x14:cfRule>
          <xm:sqref>C25</xm:sqref>
        </x14:conditionalFormatting>
        <x14:conditionalFormatting xmlns:xm="http://schemas.microsoft.com/office/excel/2006/main">
          <x14:cfRule type="expression" priority="8" id="{05EBDBD3-022E-414C-84E6-1169E742C9A9}">
            <xm:f>$C$26&lt;&gt;'By Task'!$F$30</xm:f>
            <x14:dxf>
              <fill>
                <patternFill>
                  <bgColor rgb="FFFF0000"/>
                </patternFill>
              </fill>
            </x14:dxf>
          </x14:cfRule>
          <xm:sqref>C26</xm:sqref>
        </x14:conditionalFormatting>
        <x14:conditionalFormatting xmlns:xm="http://schemas.microsoft.com/office/excel/2006/main">
          <x14:cfRule type="expression" priority="7" id="{C39FACCB-3455-48F6-85B8-4620E894DE6D}">
            <xm:f>$C$27&lt;&gt;'By Task'!$F$31</xm:f>
            <x14:dxf>
              <fill>
                <patternFill>
                  <bgColor rgb="FFFF0000"/>
                </patternFill>
              </fill>
            </x14:dxf>
          </x14:cfRule>
          <xm:sqref>C27</xm:sqref>
        </x14:conditionalFormatting>
        <x14:conditionalFormatting xmlns:xm="http://schemas.microsoft.com/office/excel/2006/main">
          <x14:cfRule type="expression" priority="6" id="{A7E430E4-4D35-4E45-920A-616B39104EBD}">
            <xm:f>$C$28&lt;&gt;'By Task'!$F$32</xm:f>
            <x14:dxf>
              <fill>
                <patternFill>
                  <bgColor rgb="FFFF0000"/>
                </patternFill>
              </fill>
            </x14:dxf>
          </x14:cfRule>
          <xm:sqref>C28</xm:sqref>
        </x14:conditionalFormatting>
        <x14:conditionalFormatting xmlns:xm="http://schemas.microsoft.com/office/excel/2006/main">
          <x14:cfRule type="expression" priority="5" id="{169C84D2-C1F8-4631-A319-CB9EBFBD795E}">
            <xm:f>$C$29&lt;&gt;'By Task'!$F$33</xm:f>
            <x14:dxf>
              <fill>
                <patternFill>
                  <bgColor rgb="FFFF0000"/>
                </patternFill>
              </fill>
            </x14:dxf>
          </x14:cfRule>
          <xm:sqref>C29</xm:sqref>
        </x14:conditionalFormatting>
        <x14:conditionalFormatting xmlns:xm="http://schemas.microsoft.com/office/excel/2006/main">
          <x14:cfRule type="expression" priority="4" id="{90C8D0C8-B9C0-4AAA-8974-8BB5687CD869}">
            <xm:f>$C$30&lt;&gt;'By Task'!$F$34</xm:f>
            <x14:dxf>
              <fill>
                <patternFill>
                  <bgColor rgb="FFFF0000"/>
                </patternFill>
              </fill>
            </x14:dxf>
          </x14:cfRule>
          <xm:sqref>C30</xm:sqref>
        </x14:conditionalFormatting>
        <x14:conditionalFormatting xmlns:xm="http://schemas.microsoft.com/office/excel/2006/main">
          <x14:cfRule type="expression" priority="3" id="{8883AA27-CC9A-41B3-B6CE-3834437EF63B}">
            <xm:f>$C$31&lt;&gt;'By Task'!$F$35</xm:f>
            <x14:dxf>
              <fill>
                <patternFill>
                  <bgColor rgb="FFFF0000"/>
                </patternFill>
              </fill>
            </x14:dxf>
          </x14:cfRule>
          <xm:sqref>C31</xm:sqref>
        </x14:conditionalFormatting>
        <x14:conditionalFormatting xmlns:xm="http://schemas.microsoft.com/office/excel/2006/main">
          <x14:cfRule type="expression" priority="2" id="{C85FA6A9-EDBA-4852-83C0-81FD01B2ED8B}">
            <xm:f>$C$32&lt;&gt;'By Task'!$F$36</xm:f>
            <x14:dxf>
              <fill>
                <patternFill>
                  <bgColor rgb="FFFF0000"/>
                </patternFill>
              </fill>
            </x14:dxf>
          </x14:cfRule>
          <xm:sqref>C32</xm:sqref>
        </x14:conditionalFormatting>
        <x14:conditionalFormatting xmlns:xm="http://schemas.microsoft.com/office/excel/2006/main">
          <x14:cfRule type="expression" priority="1" id="{4B26D959-A445-4944-BD32-6451B937C9C3}">
            <xm:f>$C$33&lt;&gt;'By Task'!$F$37</xm:f>
            <x14:dxf>
              <fill>
                <patternFill>
                  <bgColor rgb="FFFF0000"/>
                </patternFill>
              </fill>
            </x14:dxf>
          </x14:cfRule>
          <xm:sqref>C33</xm:sqref>
        </x14:conditionalFormatting>
        <x14:conditionalFormatting xmlns:xm="http://schemas.microsoft.com/office/excel/2006/main">
          <x14:cfRule type="expression" priority="27" id="{D06461C3-991E-40C9-AD8A-D7421CA13153}">
            <xm:f>$C$36&lt;&gt;'By Task'!$O$39</xm:f>
            <x14:dxf>
              <font>
                <color auto="1"/>
              </font>
              <fill>
                <patternFill>
                  <bgColor rgb="FFFF0000"/>
                </patternFill>
              </fill>
            </x14:dxf>
          </x14:cfRule>
          <xm:sqref>C36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7"/>
  <sheetViews>
    <sheetView zoomScaleNormal="100" zoomScalePageLayoutView="60" workbookViewId="0">
      <pane ySplit="12" topLeftCell="A13" activePane="bottomLeft" state="frozen"/>
      <selection pane="bottomLeft" activeCell="C4" sqref="C4"/>
    </sheetView>
  </sheetViews>
  <sheetFormatPr defaultRowHeight="15" x14ac:dyDescent="0.25"/>
  <cols>
    <col min="1" max="1" width="12.7109375" style="18" customWidth="1"/>
    <col min="2" max="2" width="25.7109375" style="18" customWidth="1"/>
    <col min="3" max="4" width="15.7109375" style="18" customWidth="1"/>
    <col min="5" max="5" width="15.7109375" style="51" customWidth="1"/>
    <col min="6" max="6" width="15.7109375" style="18" customWidth="1"/>
    <col min="7" max="7" width="15.7109375" style="51" customWidth="1"/>
    <col min="8" max="8" width="15.7109375" style="18" customWidth="1"/>
    <col min="9" max="9" width="15.7109375" style="51" customWidth="1"/>
    <col min="10" max="10" width="15.7109375" style="18" customWidth="1"/>
    <col min="11" max="11" width="3.42578125" style="18" customWidth="1"/>
    <col min="12" max="12" width="15.7109375" style="18" customWidth="1"/>
    <col min="13" max="14" width="12.7109375" style="18" customWidth="1"/>
    <col min="15" max="15" width="15.7109375" style="51" customWidth="1"/>
    <col min="16" max="17" width="15.7109375" style="18" customWidth="1"/>
    <col min="18" max="18" width="15.7109375" style="51" customWidth="1"/>
    <col min="19" max="16384" width="9.140625" style="18"/>
  </cols>
  <sheetData>
    <row r="1" spans="1:20" ht="21" x14ac:dyDescent="0.35">
      <c r="A1" s="190" t="s">
        <v>67</v>
      </c>
      <c r="B1" s="190"/>
      <c r="C1" s="190"/>
      <c r="D1" s="190"/>
      <c r="E1" s="190"/>
      <c r="F1" s="190"/>
      <c r="G1" s="190"/>
      <c r="H1" s="190"/>
      <c r="I1" s="190"/>
      <c r="J1" s="190"/>
      <c r="K1" s="190"/>
      <c r="L1" s="190"/>
      <c r="M1" s="190"/>
      <c r="N1" s="190"/>
      <c r="O1" s="190"/>
      <c r="P1" s="190"/>
      <c r="Q1" s="190"/>
      <c r="R1" s="190"/>
    </row>
    <row r="2" spans="1:20" ht="18" customHeight="1" x14ac:dyDescent="0.35">
      <c r="A2" s="190" t="s">
        <v>77</v>
      </c>
      <c r="B2" s="190"/>
      <c r="C2" s="190"/>
      <c r="D2" s="190"/>
      <c r="E2" s="190"/>
      <c r="F2" s="190"/>
      <c r="G2" s="190"/>
      <c r="H2" s="190"/>
      <c r="I2" s="190"/>
      <c r="J2" s="190"/>
      <c r="K2" s="190"/>
      <c r="L2" s="190"/>
      <c r="M2" s="190"/>
      <c r="N2" s="190"/>
      <c r="O2" s="190"/>
      <c r="P2" s="190"/>
      <c r="Q2" s="190"/>
      <c r="R2" s="190"/>
    </row>
    <row r="3" spans="1:20" x14ac:dyDescent="0.25">
      <c r="A3" s="19"/>
      <c r="B3" s="19"/>
      <c r="C3" s="19"/>
      <c r="D3" s="19"/>
      <c r="E3" s="20"/>
      <c r="F3" s="19"/>
      <c r="G3" s="20"/>
      <c r="H3" s="19"/>
      <c r="I3" s="20"/>
      <c r="J3" s="19"/>
      <c r="K3" s="19"/>
      <c r="L3" s="19"/>
      <c r="M3" s="19"/>
      <c r="N3" s="19"/>
      <c r="O3" s="20"/>
      <c r="P3" s="19"/>
      <c r="Q3" s="19"/>
      <c r="R3" s="20"/>
    </row>
    <row r="4" spans="1:20" ht="15.75" thickBot="1" x14ac:dyDescent="0.3">
      <c r="A4" s="21" t="s">
        <v>32</v>
      </c>
      <c r="B4" s="21"/>
      <c r="C4" s="91" t="s">
        <v>52</v>
      </c>
      <c r="D4" s="22"/>
      <c r="E4" s="22"/>
      <c r="F4" s="19"/>
      <c r="G4" s="23"/>
      <c r="H4" s="24"/>
      <c r="I4" s="25"/>
      <c r="J4" s="26"/>
      <c r="K4" s="26"/>
      <c r="L4" s="26"/>
      <c r="M4" s="26"/>
      <c r="N4" s="26"/>
      <c r="O4" s="25"/>
      <c r="P4" s="26"/>
      <c r="Q4" s="26"/>
      <c r="R4" s="25"/>
    </row>
    <row r="5" spans="1:20" ht="15.75" thickBot="1" x14ac:dyDescent="0.3">
      <c r="A5" s="21" t="s">
        <v>36</v>
      </c>
      <c r="B5" s="21"/>
      <c r="C5" s="191" t="s">
        <v>66</v>
      </c>
      <c r="D5" s="191"/>
      <c r="E5" s="191"/>
      <c r="F5" s="19"/>
      <c r="G5" s="23"/>
      <c r="H5" s="24"/>
      <c r="I5" s="27" t="s">
        <v>0</v>
      </c>
      <c r="J5" s="16">
        <v>3000000</v>
      </c>
      <c r="K5" s="28"/>
      <c r="L5" s="26"/>
      <c r="M5" s="26"/>
      <c r="N5" s="26"/>
      <c r="O5" s="25"/>
      <c r="P5" s="26"/>
      <c r="Q5" s="26"/>
      <c r="R5" s="25"/>
    </row>
    <row r="6" spans="1:20" ht="15.75" thickBot="1" x14ac:dyDescent="0.3">
      <c r="A6" s="21" t="s">
        <v>37</v>
      </c>
      <c r="B6" s="21"/>
      <c r="C6" s="92" t="s">
        <v>53</v>
      </c>
      <c r="D6" s="89"/>
      <c r="E6" s="89"/>
      <c r="F6" s="19"/>
      <c r="G6" s="23"/>
      <c r="H6" s="24"/>
      <c r="I6" s="27" t="s">
        <v>82</v>
      </c>
      <c r="J6" s="17">
        <v>0.3</v>
      </c>
      <c r="K6" s="28"/>
      <c r="L6" s="26"/>
      <c r="M6" s="26"/>
      <c r="N6" s="26"/>
      <c r="O6" s="25"/>
      <c r="P6" s="26"/>
      <c r="Q6" s="26"/>
      <c r="R6" s="25"/>
    </row>
    <row r="7" spans="1:20" ht="15.75" thickBot="1" x14ac:dyDescent="0.3">
      <c r="A7" s="21" t="s">
        <v>33</v>
      </c>
      <c r="B7" s="21"/>
      <c r="C7" s="93">
        <v>45427</v>
      </c>
      <c r="D7" s="90"/>
      <c r="E7" s="24"/>
      <c r="F7" s="19"/>
      <c r="G7" s="23"/>
      <c r="H7" s="24"/>
      <c r="I7" s="27" t="s">
        <v>83</v>
      </c>
      <c r="J7" s="17">
        <v>0.05</v>
      </c>
      <c r="K7" s="26"/>
      <c r="L7" s="26"/>
      <c r="M7" s="26"/>
      <c r="N7" s="26"/>
      <c r="O7" s="25"/>
      <c r="P7" s="26"/>
      <c r="Q7" s="26"/>
      <c r="R7" s="25"/>
    </row>
    <row r="8" spans="1:20" x14ac:dyDescent="0.25">
      <c r="A8" s="21" t="s">
        <v>34</v>
      </c>
      <c r="B8" s="21"/>
      <c r="C8" s="29">
        <f ca="1">TODAY()</f>
        <v>45772</v>
      </c>
      <c r="D8" s="90"/>
      <c r="E8" s="24"/>
      <c r="F8" s="19"/>
      <c r="G8" s="23"/>
      <c r="H8" s="24"/>
      <c r="I8" s="25"/>
      <c r="J8" s="26"/>
      <c r="K8" s="26"/>
      <c r="L8" s="24"/>
      <c r="M8" s="24"/>
      <c r="N8" s="24"/>
      <c r="O8" s="25"/>
      <c r="P8" s="26"/>
      <c r="Q8" s="26"/>
      <c r="R8" s="25"/>
    </row>
    <row r="9" spans="1:20" x14ac:dyDescent="0.25">
      <c r="A9" s="21"/>
      <c r="B9" s="21"/>
      <c r="C9" s="30"/>
      <c r="D9" s="30"/>
      <c r="E9" s="23"/>
      <c r="F9" s="24"/>
      <c r="G9" s="23"/>
      <c r="H9" s="24"/>
      <c r="I9" s="25"/>
      <c r="J9" s="26"/>
      <c r="K9" s="26"/>
      <c r="L9" s="24"/>
      <c r="M9" s="24"/>
      <c r="N9" s="24"/>
      <c r="O9" s="25"/>
      <c r="P9" s="26"/>
      <c r="Q9" s="26"/>
      <c r="R9" s="25"/>
    </row>
    <row r="10" spans="1:20" ht="20.100000000000001" customHeight="1" x14ac:dyDescent="0.25">
      <c r="A10" s="192" t="s">
        <v>1</v>
      </c>
      <c r="B10" s="192"/>
      <c r="C10" s="192"/>
      <c r="D10" s="192"/>
      <c r="E10" s="192"/>
      <c r="F10" s="192"/>
      <c r="G10" s="192"/>
      <c r="H10" s="192"/>
      <c r="I10" s="192"/>
      <c r="J10" s="192"/>
      <c r="K10" s="31"/>
      <c r="L10" s="193" t="s">
        <v>2</v>
      </c>
      <c r="M10" s="194"/>
      <c r="N10" s="194"/>
      <c r="O10" s="194"/>
      <c r="P10" s="194"/>
      <c r="Q10" s="194"/>
      <c r="R10" s="195"/>
    </row>
    <row r="11" spans="1:20" ht="18" x14ac:dyDescent="0.25">
      <c r="A11" s="34" t="s">
        <v>3</v>
      </c>
      <c r="B11" s="34" t="s">
        <v>4</v>
      </c>
      <c r="C11" s="34" t="s">
        <v>54</v>
      </c>
      <c r="D11" s="34" t="s">
        <v>5</v>
      </c>
      <c r="E11" s="34" t="s">
        <v>6</v>
      </c>
      <c r="F11" s="34" t="s">
        <v>7</v>
      </c>
      <c r="G11" s="34" t="s">
        <v>8</v>
      </c>
      <c r="H11" s="34" t="s">
        <v>29</v>
      </c>
      <c r="I11" s="33" t="s">
        <v>59</v>
      </c>
      <c r="J11" s="34" t="s">
        <v>10</v>
      </c>
      <c r="K11" s="32"/>
      <c r="L11" s="34" t="s">
        <v>11</v>
      </c>
      <c r="M11" s="196" t="s">
        <v>12</v>
      </c>
      <c r="N11" s="197"/>
      <c r="O11" s="33" t="s">
        <v>55</v>
      </c>
      <c r="P11" s="34" t="s">
        <v>56</v>
      </c>
      <c r="Q11" s="34" t="s">
        <v>38</v>
      </c>
      <c r="R11" s="33" t="s">
        <v>84</v>
      </c>
    </row>
    <row r="12" spans="1:20" ht="60.75" thickBot="1" x14ac:dyDescent="0.3">
      <c r="A12" s="132" t="s">
        <v>62</v>
      </c>
      <c r="B12" s="133" t="s">
        <v>57</v>
      </c>
      <c r="C12" s="132" t="s">
        <v>63</v>
      </c>
      <c r="D12" s="132" t="s">
        <v>13</v>
      </c>
      <c r="E12" s="134" t="s">
        <v>95</v>
      </c>
      <c r="F12" s="132" t="s">
        <v>14</v>
      </c>
      <c r="G12" s="134" t="s">
        <v>80</v>
      </c>
      <c r="H12" s="132" t="s">
        <v>15</v>
      </c>
      <c r="I12" s="134" t="s">
        <v>98</v>
      </c>
      <c r="J12" s="132" t="s">
        <v>16</v>
      </c>
      <c r="K12" s="135"/>
      <c r="L12" s="132" t="s">
        <v>17</v>
      </c>
      <c r="M12" s="188" t="s">
        <v>76</v>
      </c>
      <c r="N12" s="189"/>
      <c r="O12" s="134" t="s">
        <v>18</v>
      </c>
      <c r="P12" s="132" t="s">
        <v>19</v>
      </c>
      <c r="Q12" s="132" t="s">
        <v>39</v>
      </c>
      <c r="R12" s="134" t="s">
        <v>20</v>
      </c>
    </row>
    <row r="13" spans="1:20" ht="30.75" thickTop="1" x14ac:dyDescent="0.25">
      <c r="A13" s="123">
        <v>1</v>
      </c>
      <c r="B13" s="124" t="s">
        <v>97</v>
      </c>
      <c r="C13" s="123" t="s">
        <v>79</v>
      </c>
      <c r="D13" s="125">
        <v>44593</v>
      </c>
      <c r="E13" s="10">
        <v>50000</v>
      </c>
      <c r="F13" s="10">
        <v>50000</v>
      </c>
      <c r="G13" s="10">
        <v>0</v>
      </c>
      <c r="H13" s="10">
        <v>20000</v>
      </c>
      <c r="I13" s="126">
        <f>IF(F13+G13=0,"",F13+G13)</f>
        <v>50000</v>
      </c>
      <c r="J13" s="125">
        <v>44682</v>
      </c>
      <c r="K13" s="35"/>
      <c r="L13" s="127">
        <v>1</v>
      </c>
      <c r="M13" s="128">
        <v>44590</v>
      </c>
      <c r="N13" s="129">
        <v>44617</v>
      </c>
      <c r="O13" s="130">
        <v>5000</v>
      </c>
      <c r="P13" s="131">
        <v>5000</v>
      </c>
      <c r="Q13" s="131">
        <v>0</v>
      </c>
      <c r="R13" s="126">
        <f>IF(O13="","",O13)</f>
        <v>5000</v>
      </c>
      <c r="T13" s="36"/>
    </row>
    <row r="14" spans="1:20" x14ac:dyDescent="0.25">
      <c r="A14" s="94">
        <v>2</v>
      </c>
      <c r="B14" s="95" t="s">
        <v>61</v>
      </c>
      <c r="C14" s="94" t="s">
        <v>60</v>
      </c>
      <c r="D14" s="2">
        <v>44595</v>
      </c>
      <c r="E14" s="5">
        <v>100000</v>
      </c>
      <c r="F14" s="5">
        <v>100000</v>
      </c>
      <c r="G14" s="5">
        <v>0</v>
      </c>
      <c r="H14" s="5">
        <v>90000</v>
      </c>
      <c r="I14" s="11">
        <f>IF(AND(F14="",G14=""),"",F14+G14+I13)</f>
        <v>150000</v>
      </c>
      <c r="J14" s="2">
        <v>44683</v>
      </c>
      <c r="K14" s="35"/>
      <c r="L14" s="96">
        <v>2</v>
      </c>
      <c r="M14" s="9">
        <v>44618</v>
      </c>
      <c r="N14" s="14">
        <v>44645</v>
      </c>
      <c r="O14" s="7">
        <v>10000</v>
      </c>
      <c r="P14" s="8">
        <v>5000</v>
      </c>
      <c r="Q14" s="6">
        <v>1000</v>
      </c>
      <c r="R14" s="12">
        <f>IF(O14="","",O14+R13)</f>
        <v>15000</v>
      </c>
      <c r="T14" s="36"/>
    </row>
    <row r="15" spans="1:20" x14ac:dyDescent="0.25">
      <c r="A15" s="94">
        <v>3</v>
      </c>
      <c r="B15" s="95" t="s">
        <v>61</v>
      </c>
      <c r="C15" s="94" t="s">
        <v>60</v>
      </c>
      <c r="D15" s="2">
        <v>44673</v>
      </c>
      <c r="E15" s="5">
        <v>150000</v>
      </c>
      <c r="F15" s="5">
        <v>150000</v>
      </c>
      <c r="G15" s="5">
        <v>0</v>
      </c>
      <c r="H15" s="5">
        <v>120000</v>
      </c>
      <c r="I15" s="11">
        <f t="shared" ref="I15:I37" si="0">IF(AND(F15="",G15=""),"",F15+G15+I14)</f>
        <v>300000</v>
      </c>
      <c r="J15" s="2">
        <v>44684</v>
      </c>
      <c r="K15" s="35"/>
      <c r="L15" s="96">
        <v>3</v>
      </c>
      <c r="M15" s="9">
        <v>44646</v>
      </c>
      <c r="N15" s="14">
        <v>44680</v>
      </c>
      <c r="O15" s="7">
        <v>20000</v>
      </c>
      <c r="P15" s="8">
        <v>5000</v>
      </c>
      <c r="Q15" s="6">
        <v>1000</v>
      </c>
      <c r="R15" s="12">
        <f t="shared" ref="R15:R37" si="1">IF(O15="","",O15+R14)</f>
        <v>35000</v>
      </c>
    </row>
    <row r="16" spans="1:20" x14ac:dyDescent="0.25">
      <c r="A16" s="94">
        <v>4</v>
      </c>
      <c r="B16" s="95" t="s">
        <v>61</v>
      </c>
      <c r="C16" s="94" t="s">
        <v>60</v>
      </c>
      <c r="D16" s="2">
        <v>44657</v>
      </c>
      <c r="E16" s="5">
        <v>50000</v>
      </c>
      <c r="F16" s="5">
        <v>50000</v>
      </c>
      <c r="G16" s="5">
        <v>0</v>
      </c>
      <c r="H16" s="5">
        <v>20000</v>
      </c>
      <c r="I16" s="11">
        <f t="shared" si="0"/>
        <v>350000</v>
      </c>
      <c r="J16" s="2">
        <v>44685</v>
      </c>
      <c r="K16" s="35"/>
      <c r="L16" s="96">
        <v>4</v>
      </c>
      <c r="M16" s="9">
        <v>44681</v>
      </c>
      <c r="N16" s="14">
        <v>44708</v>
      </c>
      <c r="O16" s="7">
        <v>30000</v>
      </c>
      <c r="P16" s="8">
        <v>10000</v>
      </c>
      <c r="Q16" s="6">
        <v>1000</v>
      </c>
      <c r="R16" s="12">
        <f t="shared" si="1"/>
        <v>65000</v>
      </c>
    </row>
    <row r="17" spans="1:18" x14ac:dyDescent="0.25">
      <c r="A17" s="94">
        <v>5</v>
      </c>
      <c r="B17" s="95" t="s">
        <v>61</v>
      </c>
      <c r="C17" s="94" t="s">
        <v>60</v>
      </c>
      <c r="D17" s="3">
        <v>44690</v>
      </c>
      <c r="E17" s="10">
        <v>20000</v>
      </c>
      <c r="F17" s="10">
        <v>20000</v>
      </c>
      <c r="G17" s="10">
        <v>0</v>
      </c>
      <c r="H17" s="5">
        <v>10000</v>
      </c>
      <c r="I17" s="11">
        <f t="shared" si="0"/>
        <v>370000</v>
      </c>
      <c r="J17" s="2">
        <v>44686</v>
      </c>
      <c r="K17" s="35"/>
      <c r="L17" s="96">
        <v>5</v>
      </c>
      <c r="M17" s="9">
        <v>44709</v>
      </c>
      <c r="N17" s="14">
        <v>44736</v>
      </c>
      <c r="O17" s="7">
        <v>30000</v>
      </c>
      <c r="P17" s="8">
        <v>10000</v>
      </c>
      <c r="Q17" s="6">
        <v>1000</v>
      </c>
      <c r="R17" s="12">
        <f t="shared" si="1"/>
        <v>95000</v>
      </c>
    </row>
    <row r="18" spans="1:18" x14ac:dyDescent="0.25">
      <c r="A18" s="94"/>
      <c r="B18" s="95"/>
      <c r="C18" s="94"/>
      <c r="D18" s="3"/>
      <c r="E18" s="10"/>
      <c r="F18" s="10"/>
      <c r="G18" s="10"/>
      <c r="H18" s="5"/>
      <c r="I18" s="11" t="str">
        <f>IF(AND(F18="",G18=""),"",F18+G18+I17)</f>
        <v/>
      </c>
      <c r="J18" s="2"/>
      <c r="K18" s="35"/>
      <c r="L18" s="96">
        <v>6</v>
      </c>
      <c r="M18" s="9">
        <v>44737</v>
      </c>
      <c r="N18" s="14">
        <v>44771</v>
      </c>
      <c r="O18" s="7">
        <v>30000</v>
      </c>
      <c r="P18" s="8">
        <v>10000</v>
      </c>
      <c r="Q18" s="6">
        <v>5000</v>
      </c>
      <c r="R18" s="12">
        <f t="shared" si="1"/>
        <v>125000</v>
      </c>
    </row>
    <row r="19" spans="1:18" x14ac:dyDescent="0.25">
      <c r="A19" s="94"/>
      <c r="B19" s="95"/>
      <c r="C19" s="94"/>
      <c r="D19" s="3"/>
      <c r="E19" s="10"/>
      <c r="F19" s="10"/>
      <c r="G19" s="10"/>
      <c r="H19" s="5"/>
      <c r="I19" s="11" t="str">
        <f t="shared" si="0"/>
        <v/>
      </c>
      <c r="J19" s="2"/>
      <c r="K19" s="35"/>
      <c r="L19" s="96">
        <v>7</v>
      </c>
      <c r="M19" s="4">
        <v>44772</v>
      </c>
      <c r="N19" s="15">
        <v>44799</v>
      </c>
      <c r="O19" s="7">
        <v>30000</v>
      </c>
      <c r="P19" s="8">
        <v>10000</v>
      </c>
      <c r="Q19" s="6">
        <v>5000</v>
      </c>
      <c r="R19" s="12">
        <f t="shared" si="1"/>
        <v>155000</v>
      </c>
    </row>
    <row r="20" spans="1:18" x14ac:dyDescent="0.25">
      <c r="A20" s="94"/>
      <c r="B20" s="95"/>
      <c r="C20" s="94"/>
      <c r="D20" s="3"/>
      <c r="E20" s="10"/>
      <c r="F20" s="10"/>
      <c r="G20" s="10"/>
      <c r="H20" s="5"/>
      <c r="I20" s="11" t="str">
        <f t="shared" si="0"/>
        <v/>
      </c>
      <c r="J20" s="2"/>
      <c r="K20" s="35"/>
      <c r="L20" s="96">
        <v>8</v>
      </c>
      <c r="M20" s="4">
        <v>44800</v>
      </c>
      <c r="N20" s="15">
        <v>44827</v>
      </c>
      <c r="O20" s="7">
        <v>30000</v>
      </c>
      <c r="P20" s="8">
        <v>5000</v>
      </c>
      <c r="Q20" s="6">
        <v>5000</v>
      </c>
      <c r="R20" s="12">
        <f t="shared" si="1"/>
        <v>185000</v>
      </c>
    </row>
    <row r="21" spans="1:18" x14ac:dyDescent="0.25">
      <c r="A21" s="94"/>
      <c r="B21" s="95"/>
      <c r="C21" s="94"/>
      <c r="D21" s="3"/>
      <c r="E21" s="10"/>
      <c r="F21" s="10"/>
      <c r="G21" s="10"/>
      <c r="H21" s="5"/>
      <c r="I21" s="11" t="str">
        <f t="shared" si="0"/>
        <v/>
      </c>
      <c r="J21" s="2"/>
      <c r="K21" s="35"/>
      <c r="L21" s="96">
        <v>9</v>
      </c>
      <c r="M21" s="4">
        <v>44828</v>
      </c>
      <c r="N21" s="15">
        <v>44862</v>
      </c>
      <c r="O21" s="7">
        <v>30000</v>
      </c>
      <c r="P21" s="8">
        <v>5000</v>
      </c>
      <c r="Q21" s="6">
        <v>5000</v>
      </c>
      <c r="R21" s="12">
        <f t="shared" si="1"/>
        <v>215000</v>
      </c>
    </row>
    <row r="22" spans="1:18" x14ac:dyDescent="0.25">
      <c r="A22" s="94"/>
      <c r="B22" s="95"/>
      <c r="C22" s="94"/>
      <c r="D22" s="3"/>
      <c r="E22" s="10"/>
      <c r="F22" s="10"/>
      <c r="G22" s="10"/>
      <c r="H22" s="5"/>
      <c r="I22" s="11" t="str">
        <f t="shared" si="0"/>
        <v/>
      </c>
      <c r="J22" s="2"/>
      <c r="K22" s="35"/>
      <c r="L22" s="96">
        <v>10</v>
      </c>
      <c r="M22" s="4">
        <v>44863</v>
      </c>
      <c r="N22" s="15">
        <v>44895</v>
      </c>
      <c r="O22" s="7">
        <v>45000</v>
      </c>
      <c r="P22" s="8">
        <v>5000</v>
      </c>
      <c r="Q22" s="6">
        <v>5000</v>
      </c>
      <c r="R22" s="12">
        <f>IF(O22="","",O22+R21)</f>
        <v>260000</v>
      </c>
    </row>
    <row r="23" spans="1:18" x14ac:dyDescent="0.25">
      <c r="A23" s="94"/>
      <c r="B23" s="95"/>
      <c r="C23" s="94"/>
      <c r="D23" s="3"/>
      <c r="E23" s="10"/>
      <c r="F23" s="10"/>
      <c r="G23" s="10"/>
      <c r="H23" s="5"/>
      <c r="I23" s="11" t="str">
        <f t="shared" si="0"/>
        <v/>
      </c>
      <c r="J23" s="2"/>
      <c r="K23" s="35"/>
      <c r="L23" s="96"/>
      <c r="M23" s="4"/>
      <c r="N23" s="15"/>
      <c r="O23" s="7"/>
      <c r="P23" s="8"/>
      <c r="Q23" s="6"/>
      <c r="R23" s="12" t="str">
        <f t="shared" si="1"/>
        <v/>
      </c>
    </row>
    <row r="24" spans="1:18" x14ac:dyDescent="0.25">
      <c r="A24" s="94"/>
      <c r="B24" s="95"/>
      <c r="C24" s="94"/>
      <c r="D24" s="3"/>
      <c r="E24" s="10"/>
      <c r="F24" s="10"/>
      <c r="G24" s="10"/>
      <c r="H24" s="5"/>
      <c r="I24" s="11" t="str">
        <f t="shared" si="0"/>
        <v/>
      </c>
      <c r="J24" s="2"/>
      <c r="K24" s="35"/>
      <c r="L24" s="96"/>
      <c r="M24" s="4"/>
      <c r="N24" s="15"/>
      <c r="O24" s="7"/>
      <c r="P24" s="8"/>
      <c r="Q24" s="6"/>
      <c r="R24" s="12" t="str">
        <f t="shared" si="1"/>
        <v/>
      </c>
    </row>
    <row r="25" spans="1:18" x14ac:dyDescent="0.25">
      <c r="A25" s="94"/>
      <c r="B25" s="95"/>
      <c r="C25" s="94"/>
      <c r="D25" s="3"/>
      <c r="E25" s="10"/>
      <c r="F25" s="10"/>
      <c r="G25" s="10"/>
      <c r="H25" s="5"/>
      <c r="I25" s="11" t="str">
        <f t="shared" si="0"/>
        <v/>
      </c>
      <c r="J25" s="2"/>
      <c r="K25" s="35"/>
      <c r="L25" s="96"/>
      <c r="M25" s="4"/>
      <c r="N25" s="15"/>
      <c r="O25" s="7"/>
      <c r="P25" s="8"/>
      <c r="Q25" s="6"/>
      <c r="R25" s="12" t="str">
        <f t="shared" si="1"/>
        <v/>
      </c>
    </row>
    <row r="26" spans="1:18" x14ac:dyDescent="0.25">
      <c r="A26" s="94"/>
      <c r="B26" s="95"/>
      <c r="C26" s="94"/>
      <c r="D26" s="3"/>
      <c r="E26" s="10"/>
      <c r="F26" s="10"/>
      <c r="G26" s="10"/>
      <c r="H26" s="5"/>
      <c r="I26" s="11" t="str">
        <f t="shared" si="0"/>
        <v/>
      </c>
      <c r="J26" s="2"/>
      <c r="K26" s="35"/>
      <c r="L26" s="96"/>
      <c r="M26" s="4"/>
      <c r="N26" s="15"/>
      <c r="O26" s="7"/>
      <c r="P26" s="8"/>
      <c r="Q26" s="6"/>
      <c r="R26" s="12" t="str">
        <f t="shared" si="1"/>
        <v/>
      </c>
    </row>
    <row r="27" spans="1:18" x14ac:dyDescent="0.25">
      <c r="A27" s="94"/>
      <c r="B27" s="95"/>
      <c r="C27" s="94"/>
      <c r="D27" s="3"/>
      <c r="E27" s="10"/>
      <c r="F27" s="10"/>
      <c r="G27" s="10"/>
      <c r="H27" s="5"/>
      <c r="I27" s="11" t="str">
        <f t="shared" si="0"/>
        <v/>
      </c>
      <c r="J27" s="2"/>
      <c r="K27" s="35"/>
      <c r="L27" s="96"/>
      <c r="M27" s="4"/>
      <c r="N27" s="15"/>
      <c r="O27" s="7"/>
      <c r="P27" s="8"/>
      <c r="Q27" s="6"/>
      <c r="R27" s="12" t="str">
        <f t="shared" si="1"/>
        <v/>
      </c>
    </row>
    <row r="28" spans="1:18" x14ac:dyDescent="0.25">
      <c r="A28" s="94"/>
      <c r="B28" s="95"/>
      <c r="C28" s="94"/>
      <c r="D28" s="3"/>
      <c r="E28" s="10"/>
      <c r="F28" s="10"/>
      <c r="G28" s="10"/>
      <c r="H28" s="5"/>
      <c r="I28" s="11" t="str">
        <f t="shared" si="0"/>
        <v/>
      </c>
      <c r="J28" s="2"/>
      <c r="K28" s="35"/>
      <c r="L28" s="96"/>
      <c r="M28" s="4"/>
      <c r="N28" s="15"/>
      <c r="O28" s="7"/>
      <c r="P28" s="8"/>
      <c r="Q28" s="6"/>
      <c r="R28" s="12" t="str">
        <f t="shared" si="1"/>
        <v/>
      </c>
    </row>
    <row r="29" spans="1:18" x14ac:dyDescent="0.25">
      <c r="A29" s="94"/>
      <c r="B29" s="95"/>
      <c r="C29" s="94"/>
      <c r="D29" s="3"/>
      <c r="E29" s="10"/>
      <c r="F29" s="10"/>
      <c r="G29" s="10"/>
      <c r="H29" s="5"/>
      <c r="I29" s="11" t="str">
        <f t="shared" si="0"/>
        <v/>
      </c>
      <c r="J29" s="2"/>
      <c r="K29" s="35"/>
      <c r="L29" s="96"/>
      <c r="M29" s="4"/>
      <c r="N29" s="15"/>
      <c r="O29" s="7"/>
      <c r="P29" s="8"/>
      <c r="Q29" s="6"/>
      <c r="R29" s="12" t="str">
        <f t="shared" si="1"/>
        <v/>
      </c>
    </row>
    <row r="30" spans="1:18" x14ac:dyDescent="0.25">
      <c r="A30" s="94"/>
      <c r="B30" s="95"/>
      <c r="C30" s="94"/>
      <c r="D30" s="3"/>
      <c r="E30" s="10"/>
      <c r="F30" s="10"/>
      <c r="G30" s="10"/>
      <c r="H30" s="5"/>
      <c r="I30" s="11" t="str">
        <f t="shared" si="0"/>
        <v/>
      </c>
      <c r="J30" s="2"/>
      <c r="K30" s="35"/>
      <c r="L30" s="96"/>
      <c r="M30" s="4"/>
      <c r="N30" s="15"/>
      <c r="O30" s="7"/>
      <c r="P30" s="8"/>
      <c r="Q30" s="6"/>
      <c r="R30" s="12" t="str">
        <f t="shared" si="1"/>
        <v/>
      </c>
    </row>
    <row r="31" spans="1:18" x14ac:dyDescent="0.25">
      <c r="A31" s="94"/>
      <c r="B31" s="95"/>
      <c r="C31" s="94"/>
      <c r="D31" s="3"/>
      <c r="E31" s="10"/>
      <c r="F31" s="10"/>
      <c r="G31" s="10"/>
      <c r="H31" s="5"/>
      <c r="I31" s="11" t="str">
        <f t="shared" si="0"/>
        <v/>
      </c>
      <c r="J31" s="2"/>
      <c r="K31" s="35"/>
      <c r="L31" s="96"/>
      <c r="M31" s="4"/>
      <c r="N31" s="15"/>
      <c r="O31" s="7"/>
      <c r="P31" s="8"/>
      <c r="Q31" s="6"/>
      <c r="R31" s="12" t="str">
        <f t="shared" si="1"/>
        <v/>
      </c>
    </row>
    <row r="32" spans="1:18" x14ac:dyDescent="0.25">
      <c r="A32" s="94"/>
      <c r="B32" s="95"/>
      <c r="C32" s="94"/>
      <c r="D32" s="3"/>
      <c r="E32" s="10"/>
      <c r="F32" s="10"/>
      <c r="G32" s="10"/>
      <c r="H32" s="5"/>
      <c r="I32" s="11" t="str">
        <f t="shared" si="0"/>
        <v/>
      </c>
      <c r="J32" s="2"/>
      <c r="K32" s="35"/>
      <c r="L32" s="96"/>
      <c r="M32" s="4"/>
      <c r="N32" s="15"/>
      <c r="O32" s="7"/>
      <c r="P32" s="8"/>
      <c r="Q32" s="6"/>
      <c r="R32" s="12" t="str">
        <f t="shared" si="1"/>
        <v/>
      </c>
    </row>
    <row r="33" spans="1:19" x14ac:dyDescent="0.25">
      <c r="A33" s="94"/>
      <c r="B33" s="95"/>
      <c r="C33" s="94"/>
      <c r="D33" s="3"/>
      <c r="E33" s="10"/>
      <c r="F33" s="10"/>
      <c r="G33" s="10"/>
      <c r="H33" s="5"/>
      <c r="I33" s="11" t="str">
        <f t="shared" si="0"/>
        <v/>
      </c>
      <c r="J33" s="2"/>
      <c r="K33" s="35"/>
      <c r="L33" s="96"/>
      <c r="M33" s="4"/>
      <c r="N33" s="15"/>
      <c r="O33" s="7"/>
      <c r="P33" s="8"/>
      <c r="Q33" s="6"/>
      <c r="R33" s="12" t="str">
        <f t="shared" si="1"/>
        <v/>
      </c>
    </row>
    <row r="34" spans="1:19" x14ac:dyDescent="0.25">
      <c r="A34" s="94"/>
      <c r="B34" s="95"/>
      <c r="C34" s="94"/>
      <c r="D34" s="3"/>
      <c r="E34" s="10"/>
      <c r="F34" s="10"/>
      <c r="G34" s="10"/>
      <c r="H34" s="5"/>
      <c r="I34" s="11" t="str">
        <f t="shared" si="0"/>
        <v/>
      </c>
      <c r="J34" s="2"/>
      <c r="K34" s="35"/>
      <c r="L34" s="96"/>
      <c r="M34" s="4"/>
      <c r="N34" s="15"/>
      <c r="O34" s="7"/>
      <c r="P34" s="8"/>
      <c r="Q34" s="6"/>
      <c r="R34" s="12" t="str">
        <f t="shared" si="1"/>
        <v/>
      </c>
    </row>
    <row r="35" spans="1:19" x14ac:dyDescent="0.25">
      <c r="A35" s="94"/>
      <c r="B35" s="95"/>
      <c r="C35" s="94"/>
      <c r="D35" s="3"/>
      <c r="E35" s="10"/>
      <c r="F35" s="10"/>
      <c r="G35" s="10"/>
      <c r="H35" s="5"/>
      <c r="I35" s="11" t="str">
        <f t="shared" si="0"/>
        <v/>
      </c>
      <c r="J35" s="2"/>
      <c r="K35" s="35"/>
      <c r="L35" s="96"/>
      <c r="M35" s="4"/>
      <c r="N35" s="15"/>
      <c r="O35" s="7"/>
      <c r="P35" s="8"/>
      <c r="Q35" s="6"/>
      <c r="R35" s="12" t="str">
        <f t="shared" si="1"/>
        <v/>
      </c>
    </row>
    <row r="36" spans="1:19" x14ac:dyDescent="0.25">
      <c r="A36" s="94"/>
      <c r="B36" s="95"/>
      <c r="C36" s="94"/>
      <c r="D36" s="3"/>
      <c r="E36" s="10"/>
      <c r="F36" s="10"/>
      <c r="G36" s="10"/>
      <c r="H36" s="5"/>
      <c r="I36" s="11" t="str">
        <f t="shared" si="0"/>
        <v/>
      </c>
      <c r="J36" s="2"/>
      <c r="K36" s="35"/>
      <c r="L36" s="96"/>
      <c r="M36" s="4"/>
      <c r="N36" s="15"/>
      <c r="O36" s="7"/>
      <c r="P36" s="8"/>
      <c r="Q36" s="6"/>
      <c r="R36" s="12" t="str">
        <f t="shared" si="1"/>
        <v/>
      </c>
    </row>
    <row r="37" spans="1:19" x14ac:dyDescent="0.25">
      <c r="A37" s="94"/>
      <c r="B37" s="95"/>
      <c r="C37" s="94"/>
      <c r="D37" s="3"/>
      <c r="E37" s="10"/>
      <c r="F37" s="10"/>
      <c r="G37" s="10"/>
      <c r="H37" s="5"/>
      <c r="I37" s="11" t="str">
        <f t="shared" si="0"/>
        <v/>
      </c>
      <c r="J37" s="2"/>
      <c r="K37" s="35"/>
      <c r="L37" s="96"/>
      <c r="M37" s="4"/>
      <c r="N37" s="15"/>
      <c r="O37" s="7"/>
      <c r="P37" s="8"/>
      <c r="Q37" s="6"/>
      <c r="R37" s="12" t="str">
        <f t="shared" si="1"/>
        <v/>
      </c>
    </row>
    <row r="38" spans="1:19" x14ac:dyDescent="0.25">
      <c r="A38" s="37"/>
      <c r="B38" s="37"/>
      <c r="C38" s="38"/>
      <c r="D38" s="38"/>
      <c r="E38" s="39"/>
      <c r="F38" s="40"/>
      <c r="G38" s="39"/>
      <c r="H38" s="40"/>
      <c r="I38" s="39" t="s">
        <v>21</v>
      </c>
      <c r="J38" s="41"/>
      <c r="K38" s="42"/>
      <c r="L38" s="37"/>
      <c r="M38" s="43"/>
      <c r="N38" s="43"/>
      <c r="O38" s="44"/>
      <c r="P38" s="45"/>
      <c r="Q38" s="45"/>
      <c r="R38" s="44"/>
    </row>
    <row r="39" spans="1:19" x14ac:dyDescent="0.25">
      <c r="A39" s="46"/>
      <c r="B39" s="46"/>
      <c r="C39" s="19"/>
      <c r="D39" s="47"/>
      <c r="E39" s="47" t="s">
        <v>51</v>
      </c>
      <c r="F39" s="48">
        <f>SUM(F13:F37)</f>
        <v>370000</v>
      </c>
      <c r="G39" s="23">
        <f>SUM(G13:G37)</f>
        <v>0</v>
      </c>
      <c r="H39" s="48">
        <f>SUM(H13:H37)</f>
        <v>260000</v>
      </c>
      <c r="I39" s="23"/>
      <c r="J39" s="46"/>
      <c r="K39" s="46"/>
      <c r="L39" s="46"/>
      <c r="M39" s="47" t="s">
        <v>40</v>
      </c>
      <c r="N39" s="47"/>
      <c r="O39" s="48">
        <f>SUM(O13:O37)</f>
        <v>260000</v>
      </c>
      <c r="P39" s="49">
        <f>SUM(P13:P37)</f>
        <v>70000</v>
      </c>
      <c r="Q39" s="49">
        <f>SUM(Q13:Q37)</f>
        <v>29000</v>
      </c>
      <c r="R39" s="50"/>
      <c r="S39" s="51"/>
    </row>
    <row r="40" spans="1:19" x14ac:dyDescent="0.25">
      <c r="A40" s="26"/>
      <c r="B40" s="26"/>
      <c r="C40" s="19"/>
      <c r="D40" s="47"/>
      <c r="E40" s="47" t="s">
        <v>41</v>
      </c>
      <c r="F40" s="52">
        <f>J5</f>
        <v>3000000</v>
      </c>
      <c r="G40" s="48"/>
      <c r="H40" s="23"/>
      <c r="I40" s="23"/>
      <c r="J40" s="24"/>
      <c r="K40" s="26"/>
      <c r="L40" s="26"/>
      <c r="M40" s="47" t="s">
        <v>43</v>
      </c>
      <c r="N40" s="47"/>
      <c r="O40" s="53"/>
      <c r="P40" s="53">
        <f>P39/O39</f>
        <v>0.26923076923076922</v>
      </c>
      <c r="Q40" s="54">
        <f>Q39/R22</f>
        <v>0.11153846153846154</v>
      </c>
      <c r="R40" s="25"/>
    </row>
    <row r="41" spans="1:19" x14ac:dyDescent="0.25">
      <c r="A41" s="26"/>
      <c r="B41" s="26"/>
      <c r="C41" s="19"/>
      <c r="D41" s="47"/>
      <c r="E41" s="47" t="s">
        <v>22</v>
      </c>
      <c r="F41" s="52">
        <f>F40-F39</f>
        <v>2630000</v>
      </c>
      <c r="G41" s="23"/>
      <c r="H41" s="19"/>
      <c r="I41" s="20"/>
      <c r="J41" s="19"/>
      <c r="K41" s="26"/>
      <c r="L41" s="26"/>
      <c r="M41" s="47" t="s">
        <v>42</v>
      </c>
      <c r="N41" s="47"/>
      <c r="O41" s="53">
        <f>O39/J5</f>
        <v>8.666666666666667E-2</v>
      </c>
      <c r="P41" s="53">
        <f>P39/J5</f>
        <v>2.3333333333333334E-2</v>
      </c>
      <c r="Q41" s="53">
        <f>Q39/J5</f>
        <v>9.6666666666666672E-3</v>
      </c>
      <c r="R41" s="25"/>
    </row>
    <row r="42" spans="1:19" ht="15.75" thickBot="1" x14ac:dyDescent="0.3">
      <c r="A42" s="26"/>
      <c r="B42" s="26"/>
      <c r="C42" s="19"/>
      <c r="D42" s="47"/>
      <c r="E42" s="47"/>
      <c r="F42" s="55"/>
      <c r="G42" s="23"/>
      <c r="H42" s="56"/>
      <c r="I42" s="20"/>
      <c r="J42" s="19"/>
      <c r="K42" s="26"/>
      <c r="L42" s="26"/>
      <c r="N42" s="19"/>
      <c r="O42" s="20"/>
      <c r="P42" s="19"/>
      <c r="Q42" s="19"/>
      <c r="R42" s="25"/>
    </row>
    <row r="43" spans="1:19" x14ac:dyDescent="0.25">
      <c r="A43" s="57" t="s">
        <v>23</v>
      </c>
      <c r="B43" s="58" t="s">
        <v>24</v>
      </c>
      <c r="C43" s="59"/>
      <c r="D43" s="58"/>
      <c r="E43" s="60"/>
      <c r="F43" s="61"/>
      <c r="G43" s="60"/>
      <c r="H43" s="62" t="s">
        <v>23</v>
      </c>
      <c r="I43" s="58" t="s">
        <v>24</v>
      </c>
      <c r="J43" s="63"/>
      <c r="K43" s="64"/>
      <c r="L43" s="64"/>
      <c r="M43" s="64"/>
      <c r="N43" s="64"/>
      <c r="O43" s="65"/>
      <c r="P43" s="26"/>
      <c r="Q43" s="26"/>
      <c r="R43" s="25"/>
    </row>
    <row r="44" spans="1:19" x14ac:dyDescent="0.25">
      <c r="A44" s="66" t="s">
        <v>3</v>
      </c>
      <c r="B44" s="67" t="s">
        <v>25</v>
      </c>
      <c r="C44" s="68"/>
      <c r="D44" s="67"/>
      <c r="E44" s="69"/>
      <c r="F44" s="67"/>
      <c r="G44" s="69"/>
      <c r="H44" s="70" t="s">
        <v>9</v>
      </c>
      <c r="I44" s="67" t="s">
        <v>71</v>
      </c>
      <c r="J44" s="68"/>
      <c r="K44" s="71"/>
      <c r="L44" s="71"/>
      <c r="M44" s="71"/>
      <c r="N44" s="71"/>
      <c r="O44" s="72"/>
      <c r="P44" s="26"/>
      <c r="Q44" s="26"/>
      <c r="R44" s="25"/>
    </row>
    <row r="45" spans="1:19" x14ac:dyDescent="0.25">
      <c r="A45" s="66" t="s">
        <v>4</v>
      </c>
      <c r="B45" s="68" t="s">
        <v>61</v>
      </c>
      <c r="C45" s="68"/>
      <c r="D45" s="67"/>
      <c r="E45" s="69"/>
      <c r="F45" s="67"/>
      <c r="G45" s="69"/>
      <c r="H45" s="70" t="s">
        <v>10</v>
      </c>
      <c r="I45" s="67" t="s">
        <v>81</v>
      </c>
      <c r="J45" s="68"/>
      <c r="K45" s="71"/>
      <c r="L45" s="71"/>
      <c r="M45" s="71"/>
      <c r="N45" s="71"/>
      <c r="O45" s="72"/>
      <c r="P45" s="26"/>
      <c r="Q45" s="26"/>
      <c r="R45" s="25"/>
    </row>
    <row r="46" spans="1:19" x14ac:dyDescent="0.25">
      <c r="A46" s="66" t="s">
        <v>54</v>
      </c>
      <c r="B46" s="67" t="s">
        <v>64</v>
      </c>
      <c r="C46" s="68"/>
      <c r="D46" s="67"/>
      <c r="E46" s="69"/>
      <c r="F46" s="67"/>
      <c r="G46" s="69"/>
      <c r="H46" s="70" t="s">
        <v>11</v>
      </c>
      <c r="I46" s="67" t="s">
        <v>30</v>
      </c>
      <c r="J46" s="68"/>
      <c r="K46" s="71"/>
      <c r="L46" s="71"/>
      <c r="M46" s="71"/>
      <c r="N46" s="71"/>
      <c r="O46" s="72"/>
      <c r="P46" s="26"/>
      <c r="Q46" s="26"/>
      <c r="R46" s="25"/>
    </row>
    <row r="47" spans="1:19" x14ac:dyDescent="0.25">
      <c r="A47" s="66" t="s">
        <v>5</v>
      </c>
      <c r="B47" s="67" t="s">
        <v>35</v>
      </c>
      <c r="C47" s="68"/>
      <c r="D47" s="73"/>
      <c r="E47" s="74"/>
      <c r="F47" s="73"/>
      <c r="G47" s="74"/>
      <c r="H47" s="70" t="s">
        <v>12</v>
      </c>
      <c r="I47" s="67" t="s">
        <v>76</v>
      </c>
      <c r="J47" s="68"/>
      <c r="K47" s="71"/>
      <c r="L47" s="71"/>
      <c r="M47" s="71"/>
      <c r="N47" s="71"/>
      <c r="O47" s="72"/>
      <c r="P47" s="26"/>
      <c r="Q47" s="26"/>
      <c r="R47" s="25"/>
    </row>
    <row r="48" spans="1:19" ht="15" customHeight="1" x14ac:dyDescent="0.25">
      <c r="A48" s="66" t="s">
        <v>6</v>
      </c>
      <c r="B48" s="67" t="s">
        <v>26</v>
      </c>
      <c r="C48" s="68"/>
      <c r="D48" s="67"/>
      <c r="E48" s="67"/>
      <c r="F48" s="67"/>
      <c r="G48" s="67"/>
      <c r="H48" s="70" t="s">
        <v>55</v>
      </c>
      <c r="I48" s="67" t="s">
        <v>72</v>
      </c>
      <c r="J48" s="68"/>
      <c r="K48" s="71"/>
      <c r="L48" s="71"/>
      <c r="M48" s="71"/>
      <c r="N48" s="71"/>
      <c r="O48" s="72"/>
      <c r="P48" s="26"/>
      <c r="Q48" s="26"/>
      <c r="R48" s="25"/>
    </row>
    <row r="49" spans="1:18" ht="15" customHeight="1" x14ac:dyDescent="0.25">
      <c r="A49" s="66" t="s">
        <v>7</v>
      </c>
      <c r="B49" s="67" t="s">
        <v>27</v>
      </c>
      <c r="C49" s="68"/>
      <c r="D49" s="67"/>
      <c r="E49" s="67"/>
      <c r="F49" s="67"/>
      <c r="G49" s="67"/>
      <c r="H49" s="70" t="s">
        <v>56</v>
      </c>
      <c r="I49" s="67" t="s">
        <v>73</v>
      </c>
      <c r="J49" s="68"/>
      <c r="K49" s="71"/>
      <c r="L49" s="71"/>
      <c r="M49" s="71"/>
      <c r="N49" s="71"/>
      <c r="O49" s="72"/>
      <c r="P49" s="26"/>
      <c r="Q49" s="26"/>
      <c r="R49" s="25"/>
    </row>
    <row r="50" spans="1:18" x14ac:dyDescent="0.25">
      <c r="A50" s="66" t="s">
        <v>8</v>
      </c>
      <c r="B50" s="67" t="s">
        <v>58</v>
      </c>
      <c r="C50" s="68"/>
      <c r="D50" s="75"/>
      <c r="E50" s="76"/>
      <c r="F50" s="75"/>
      <c r="G50" s="76"/>
      <c r="H50" s="70" t="s">
        <v>38</v>
      </c>
      <c r="I50" s="67" t="s">
        <v>74</v>
      </c>
      <c r="J50" s="68"/>
      <c r="K50" s="71"/>
      <c r="L50" s="71"/>
      <c r="M50" s="71"/>
      <c r="N50" s="71"/>
      <c r="O50" s="72"/>
      <c r="P50" s="26"/>
      <c r="Q50" s="26"/>
      <c r="R50" s="25"/>
    </row>
    <row r="51" spans="1:18" ht="15.75" thickBot="1" x14ac:dyDescent="0.3">
      <c r="A51" s="77" t="s">
        <v>29</v>
      </c>
      <c r="B51" s="78" t="s">
        <v>28</v>
      </c>
      <c r="C51" s="79"/>
      <c r="D51" s="80"/>
      <c r="E51" s="81"/>
      <c r="F51" s="80"/>
      <c r="G51" s="81"/>
      <c r="H51" s="82" t="s">
        <v>65</v>
      </c>
      <c r="I51" s="80" t="s">
        <v>31</v>
      </c>
      <c r="J51" s="79"/>
      <c r="K51" s="83"/>
      <c r="L51" s="83"/>
      <c r="M51" s="83"/>
      <c r="N51" s="83"/>
      <c r="O51" s="84"/>
      <c r="P51" s="26"/>
      <c r="Q51" s="26"/>
      <c r="R51" s="25"/>
    </row>
    <row r="52" spans="1:18" x14ac:dyDescent="0.25">
      <c r="D52" s="85"/>
      <c r="E52" s="86"/>
      <c r="F52" s="85"/>
      <c r="G52" s="86"/>
      <c r="H52" s="85"/>
      <c r="I52" s="86"/>
      <c r="J52" s="85"/>
      <c r="K52" s="87"/>
      <c r="L52" s="87"/>
      <c r="M52" s="87"/>
      <c r="N52" s="87"/>
      <c r="O52" s="88"/>
      <c r="P52" s="87"/>
      <c r="Q52" s="87"/>
      <c r="R52" s="88"/>
    </row>
    <row r="53" spans="1:18" x14ac:dyDescent="0.25">
      <c r="D53" s="85"/>
      <c r="E53" s="86"/>
      <c r="F53" s="85"/>
      <c r="G53" s="86"/>
      <c r="H53" s="85"/>
      <c r="I53" s="86"/>
      <c r="J53" s="85"/>
      <c r="K53" s="87"/>
      <c r="L53" s="87"/>
      <c r="M53" s="87"/>
      <c r="N53" s="87"/>
      <c r="O53" s="88"/>
      <c r="P53" s="87"/>
      <c r="Q53" s="87"/>
      <c r="R53" s="88"/>
    </row>
    <row r="54" spans="1:18" x14ac:dyDescent="0.25">
      <c r="D54" s="85"/>
      <c r="E54" s="86"/>
      <c r="F54" s="85"/>
      <c r="G54" s="86"/>
      <c r="H54" s="85"/>
      <c r="I54" s="86"/>
      <c r="J54" s="85"/>
      <c r="K54" s="87"/>
      <c r="L54" s="87"/>
      <c r="M54" s="87"/>
      <c r="N54" s="87"/>
      <c r="O54" s="88"/>
      <c r="P54" s="87"/>
      <c r="Q54" s="87"/>
      <c r="R54" s="88"/>
    </row>
    <row r="55" spans="1:18" x14ac:dyDescent="0.25">
      <c r="D55" s="85"/>
      <c r="E55" s="86"/>
      <c r="F55" s="85"/>
      <c r="G55" s="86"/>
      <c r="H55" s="85"/>
      <c r="I55" s="86"/>
      <c r="J55" s="87"/>
      <c r="K55" s="87"/>
      <c r="L55" s="87"/>
      <c r="M55" s="87"/>
      <c r="N55" s="87"/>
      <c r="O55" s="88"/>
      <c r="P55" s="87"/>
      <c r="Q55" s="87"/>
      <c r="R55" s="88"/>
    </row>
    <row r="56" spans="1:18" x14ac:dyDescent="0.25">
      <c r="D56" s="85"/>
      <c r="E56" s="86"/>
      <c r="F56" s="85"/>
      <c r="G56" s="86"/>
      <c r="H56" s="85"/>
      <c r="I56" s="86"/>
      <c r="J56" s="87"/>
      <c r="K56" s="87"/>
      <c r="L56" s="87"/>
      <c r="M56" s="87"/>
      <c r="N56" s="87"/>
      <c r="O56" s="88"/>
      <c r="P56" s="87"/>
      <c r="Q56" s="87"/>
      <c r="R56" s="88"/>
    </row>
    <row r="57" spans="1:18" x14ac:dyDescent="0.25">
      <c r="D57" s="85"/>
      <c r="E57" s="86"/>
      <c r="F57" s="85"/>
      <c r="G57" s="86"/>
      <c r="H57" s="85"/>
      <c r="I57" s="86"/>
      <c r="J57" s="87"/>
      <c r="K57" s="87"/>
      <c r="L57" s="87"/>
      <c r="M57" s="87"/>
      <c r="N57" s="87"/>
      <c r="O57" s="88"/>
      <c r="P57" s="87"/>
      <c r="Q57" s="87"/>
      <c r="R57" s="88"/>
    </row>
  </sheetData>
  <mergeCells count="7">
    <mergeCell ref="A10:J10"/>
    <mergeCell ref="L10:R10"/>
    <mergeCell ref="M11:N11"/>
    <mergeCell ref="M12:N12"/>
    <mergeCell ref="A1:R1"/>
    <mergeCell ref="A2:R2"/>
    <mergeCell ref="C5:E5"/>
  </mergeCells>
  <phoneticPr fontId="10" type="noConversion"/>
  <conditionalFormatting sqref="O39 H39">
    <cfRule type="uniqueValues" dxfId="49" priority="2"/>
  </conditionalFormatting>
  <printOptions horizontalCentered="1"/>
  <pageMargins left="0.25" right="0.25" top="0.5" bottom="0.75" header="0.3" footer="0.3"/>
  <pageSetup paperSize="5" scale="63" orientation="landscape" r:id="rId1"/>
  <headerFooter>
    <oddFooter>&amp;L&amp;"Arial,Regular"&amp;9Rev. 2/2025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1B01-2AFC-4272-ADAD-A0611BF8B177}">
  <sheetPr>
    <pageSetUpPr fitToPage="1"/>
  </sheetPr>
  <dimension ref="A1:AA42"/>
  <sheetViews>
    <sheetView zoomScaleNormal="100" workbookViewId="0">
      <pane ySplit="8" topLeftCell="A9" activePane="bottomLeft" state="frozen"/>
      <selection pane="bottomLeft" activeCell="D4" sqref="D4"/>
    </sheetView>
  </sheetViews>
  <sheetFormatPr defaultRowHeight="15" x14ac:dyDescent="0.25"/>
  <cols>
    <col min="1" max="1" width="5.7109375" style="1" customWidth="1"/>
    <col min="2" max="2" width="36.7109375" style="1" customWidth="1"/>
    <col min="3" max="24" width="15.7109375" style="1" customWidth="1"/>
    <col min="25" max="26" width="9.140625" style="1"/>
    <col min="27" max="27" width="0" style="1" hidden="1" customWidth="1"/>
    <col min="28" max="16384" width="9.140625" style="1"/>
  </cols>
  <sheetData>
    <row r="1" spans="1:27" ht="21" customHeight="1" x14ac:dyDescent="0.25">
      <c r="A1" s="198" t="s">
        <v>67</v>
      </c>
      <c r="B1" s="198"/>
      <c r="C1" s="198"/>
      <c r="D1" s="198"/>
      <c r="E1" s="198"/>
      <c r="F1" s="198"/>
      <c r="G1" s="198"/>
      <c r="H1" s="198"/>
      <c r="I1" s="198"/>
      <c r="J1" s="198"/>
      <c r="K1" s="198"/>
      <c r="L1" s="198"/>
      <c r="M1" s="198"/>
      <c r="N1" s="198"/>
      <c r="O1" s="154"/>
      <c r="P1" s="154"/>
      <c r="Q1" s="154"/>
      <c r="R1" s="154"/>
      <c r="S1" s="154"/>
      <c r="T1" s="154"/>
      <c r="U1" s="154"/>
      <c r="V1" s="154"/>
      <c r="W1" s="154"/>
      <c r="X1" s="154"/>
      <c r="AA1" s="1" t="s">
        <v>70</v>
      </c>
    </row>
    <row r="2" spans="1:27" ht="20.25" customHeight="1" x14ac:dyDescent="0.25">
      <c r="A2" s="198" t="s">
        <v>78</v>
      </c>
      <c r="B2" s="198"/>
      <c r="C2" s="198"/>
      <c r="D2" s="198"/>
      <c r="E2" s="198"/>
      <c r="F2" s="198"/>
      <c r="G2" s="198"/>
      <c r="H2" s="198"/>
      <c r="I2" s="198"/>
      <c r="J2" s="198"/>
      <c r="K2" s="198"/>
      <c r="L2" s="198"/>
      <c r="M2" s="198"/>
      <c r="N2" s="198"/>
      <c r="O2" s="154"/>
      <c r="P2" s="154"/>
      <c r="Q2" s="154"/>
      <c r="R2" s="154"/>
      <c r="S2" s="154"/>
      <c r="T2" s="154"/>
      <c r="U2" s="154"/>
      <c r="V2" s="154"/>
      <c r="W2" s="154"/>
      <c r="X2" s="154"/>
      <c r="AA2" s="1" t="s">
        <v>44</v>
      </c>
    </row>
    <row r="3" spans="1:27" ht="15" customHeight="1" x14ac:dyDescent="0.25">
      <c r="A3" s="199"/>
      <c r="B3" s="199"/>
      <c r="C3" s="199"/>
      <c r="D3" s="199"/>
      <c r="E3" s="199"/>
      <c r="F3" s="199"/>
      <c r="G3" s="199"/>
      <c r="H3" s="199"/>
      <c r="I3" s="199"/>
      <c r="J3" s="199"/>
      <c r="K3" s="199"/>
      <c r="L3" s="199"/>
      <c r="M3" s="199"/>
      <c r="N3" s="199"/>
      <c r="O3" s="156"/>
      <c r="P3" s="156"/>
      <c r="Q3" s="156"/>
      <c r="R3" s="156"/>
      <c r="S3" s="156"/>
      <c r="T3" s="156"/>
      <c r="U3" s="156"/>
      <c r="V3" s="156"/>
      <c r="W3" s="156"/>
      <c r="X3" s="156"/>
      <c r="AA3" s="1" t="s">
        <v>79</v>
      </c>
    </row>
    <row r="4" spans="1:27" ht="30" customHeight="1" x14ac:dyDescent="0.25">
      <c r="A4" s="200" t="s">
        <v>62</v>
      </c>
      <c r="B4" s="139"/>
      <c r="C4" s="142" t="s">
        <v>51</v>
      </c>
      <c r="D4" s="119" t="s">
        <v>68</v>
      </c>
      <c r="E4" s="120" t="s">
        <v>85</v>
      </c>
      <c r="F4" s="120" t="s">
        <v>86</v>
      </c>
      <c r="G4" s="120" t="s">
        <v>87</v>
      </c>
      <c r="H4" s="120" t="s">
        <v>88</v>
      </c>
      <c r="I4" s="120" t="s">
        <v>89</v>
      </c>
      <c r="J4" s="120" t="s">
        <v>90</v>
      </c>
      <c r="K4" s="120" t="s">
        <v>91</v>
      </c>
      <c r="L4" s="120" t="s">
        <v>92</v>
      </c>
      <c r="M4" s="120" t="s">
        <v>93</v>
      </c>
      <c r="N4" s="120" t="s">
        <v>94</v>
      </c>
      <c r="O4" s="120" t="s">
        <v>100</v>
      </c>
      <c r="P4" s="120" t="s">
        <v>101</v>
      </c>
      <c r="Q4" s="120" t="s">
        <v>102</v>
      </c>
      <c r="R4" s="120" t="s">
        <v>103</v>
      </c>
      <c r="S4" s="120" t="s">
        <v>104</v>
      </c>
      <c r="T4" s="120" t="s">
        <v>105</v>
      </c>
      <c r="U4" s="120" t="s">
        <v>106</v>
      </c>
      <c r="V4" s="120" t="s">
        <v>107</v>
      </c>
      <c r="W4" s="120" t="s">
        <v>108</v>
      </c>
      <c r="X4" s="120" t="s">
        <v>109</v>
      </c>
    </row>
    <row r="5" spans="1:27" ht="15" customHeight="1" x14ac:dyDescent="0.25">
      <c r="A5" s="200"/>
      <c r="B5" s="141" t="s">
        <v>96</v>
      </c>
      <c r="C5" s="140"/>
      <c r="D5" s="151" t="s">
        <v>79</v>
      </c>
      <c r="E5" s="152" t="s">
        <v>44</v>
      </c>
      <c r="F5" s="152" t="s">
        <v>44</v>
      </c>
      <c r="G5" s="152" t="s">
        <v>70</v>
      </c>
      <c r="H5" s="152" t="s">
        <v>79</v>
      </c>
      <c r="I5" s="152" t="s">
        <v>70</v>
      </c>
      <c r="J5" s="152"/>
      <c r="K5" s="152"/>
      <c r="L5" s="152"/>
      <c r="M5" s="152"/>
      <c r="N5" s="152"/>
      <c r="O5" s="152"/>
      <c r="P5" s="152"/>
      <c r="Q5" s="152"/>
      <c r="R5" s="152"/>
      <c r="S5" s="152"/>
      <c r="T5" s="152"/>
      <c r="U5" s="152"/>
      <c r="V5" s="152"/>
      <c r="W5" s="152"/>
      <c r="X5" s="152"/>
    </row>
    <row r="6" spans="1:27" ht="15" customHeight="1" x14ac:dyDescent="0.25">
      <c r="A6" s="200"/>
      <c r="B6" s="137" t="s">
        <v>110</v>
      </c>
      <c r="C6" s="122">
        <f>SUM(D6:X6)</f>
        <v>3000000</v>
      </c>
      <c r="D6" s="149">
        <v>1750000</v>
      </c>
      <c r="E6" s="149">
        <v>500000</v>
      </c>
      <c r="F6" s="149">
        <v>400000</v>
      </c>
      <c r="G6" s="149">
        <v>150000</v>
      </c>
      <c r="H6" s="149">
        <v>100000</v>
      </c>
      <c r="I6" s="149">
        <v>100000</v>
      </c>
      <c r="J6" s="149"/>
      <c r="K6" s="149"/>
      <c r="L6" s="149"/>
      <c r="M6" s="149"/>
      <c r="N6" s="149"/>
      <c r="O6" s="149"/>
      <c r="P6" s="149"/>
      <c r="Q6" s="149"/>
      <c r="R6" s="149"/>
      <c r="S6" s="149"/>
      <c r="T6" s="149"/>
      <c r="U6" s="149"/>
      <c r="V6" s="149"/>
      <c r="W6" s="149"/>
      <c r="X6" s="149"/>
      <c r="Z6" s="117"/>
    </row>
    <row r="7" spans="1:27" ht="15" customHeight="1" x14ac:dyDescent="0.25">
      <c r="A7" s="201"/>
      <c r="B7" s="144" t="s">
        <v>69</v>
      </c>
      <c r="C7" s="143">
        <f>SUM(D7:X7)</f>
        <v>1</v>
      </c>
      <c r="D7" s="143">
        <f>IF(D6="","",D6/$C$6)</f>
        <v>0.58333333333333337</v>
      </c>
      <c r="E7" s="143">
        <f t="shared" ref="E7:N7" si="0">IF(E6="","",E6/$C$6)</f>
        <v>0.16666666666666666</v>
      </c>
      <c r="F7" s="143">
        <f t="shared" si="0"/>
        <v>0.13333333333333333</v>
      </c>
      <c r="G7" s="143">
        <f t="shared" si="0"/>
        <v>0.05</v>
      </c>
      <c r="H7" s="143">
        <f t="shared" si="0"/>
        <v>3.3333333333333333E-2</v>
      </c>
      <c r="I7" s="143">
        <f t="shared" si="0"/>
        <v>3.3333333333333333E-2</v>
      </c>
      <c r="J7" s="143" t="str">
        <f t="shared" si="0"/>
        <v/>
      </c>
      <c r="K7" s="143" t="str">
        <f t="shared" si="0"/>
        <v/>
      </c>
      <c r="L7" s="143" t="str">
        <f t="shared" si="0"/>
        <v/>
      </c>
      <c r="M7" s="143" t="str">
        <f t="shared" si="0"/>
        <v/>
      </c>
      <c r="N7" s="143" t="str">
        <f t="shared" si="0"/>
        <v/>
      </c>
      <c r="O7" s="143"/>
      <c r="P7" s="143"/>
      <c r="Q7" s="143"/>
      <c r="R7" s="143"/>
      <c r="S7" s="143"/>
      <c r="T7" s="143" t="str">
        <f t="shared" ref="T7:W7" si="1">IF(T6="","",T6/$C$6)</f>
        <v/>
      </c>
      <c r="U7" s="143" t="str">
        <f t="shared" si="1"/>
        <v/>
      </c>
      <c r="V7" s="143" t="str">
        <f t="shared" si="1"/>
        <v/>
      </c>
      <c r="W7" s="143" t="str">
        <f t="shared" si="1"/>
        <v/>
      </c>
      <c r="X7" s="143" t="str">
        <f>IF(X6="","",X6/$C$6)</f>
        <v/>
      </c>
      <c r="Z7" s="13"/>
    </row>
    <row r="8" spans="1:27" ht="15" customHeight="1" thickBot="1" x14ac:dyDescent="0.3">
      <c r="A8" s="147"/>
      <c r="B8" s="138" t="s">
        <v>99</v>
      </c>
      <c r="C8" s="146">
        <f>SUM(D8:X8)</f>
        <v>0.12333333333333332</v>
      </c>
      <c r="D8" s="146">
        <f>IF(D6="","",D34/$C$6)</f>
        <v>5.6666666666666664E-2</v>
      </c>
      <c r="E8" s="146">
        <f t="shared" ref="E8:N8" si="2">IF(E6="","",E34/$C$6)</f>
        <v>1.3333333333333334E-2</v>
      </c>
      <c r="F8" s="146">
        <f t="shared" si="2"/>
        <v>8.3333333333333332E-3</v>
      </c>
      <c r="G8" s="146">
        <f t="shared" si="2"/>
        <v>2.5000000000000001E-2</v>
      </c>
      <c r="H8" s="146">
        <f t="shared" si="2"/>
        <v>0.01</v>
      </c>
      <c r="I8" s="146">
        <f t="shared" si="2"/>
        <v>0.01</v>
      </c>
      <c r="J8" s="146" t="str">
        <f t="shared" si="2"/>
        <v/>
      </c>
      <c r="K8" s="146" t="str">
        <f t="shared" si="2"/>
        <v/>
      </c>
      <c r="L8" s="146" t="str">
        <f t="shared" si="2"/>
        <v/>
      </c>
      <c r="M8" s="146" t="str">
        <f t="shared" si="2"/>
        <v/>
      </c>
      <c r="N8" s="146" t="str">
        <f t="shared" si="2"/>
        <v/>
      </c>
      <c r="O8" s="146"/>
      <c r="P8" s="146"/>
      <c r="Q8" s="146"/>
      <c r="R8" s="146"/>
      <c r="S8" s="146"/>
      <c r="T8" s="146" t="str">
        <f t="shared" ref="T8:X8" si="3">IF(T6="","",T34/$C$6)</f>
        <v/>
      </c>
      <c r="U8" s="146" t="str">
        <f t="shared" si="3"/>
        <v/>
      </c>
      <c r="V8" s="146" t="str">
        <f t="shared" si="3"/>
        <v/>
      </c>
      <c r="W8" s="146" t="str">
        <f t="shared" si="3"/>
        <v/>
      </c>
      <c r="X8" s="146" t="str">
        <f t="shared" si="3"/>
        <v/>
      </c>
      <c r="Z8" s="13"/>
    </row>
    <row r="9" spans="1:27" ht="30.75" thickTop="1" x14ac:dyDescent="0.25">
      <c r="A9" s="121">
        <f>IF(ISBLANK('By Task'!A13),"",'By Task'!A13)</f>
        <v>1</v>
      </c>
      <c r="B9" s="145" t="str">
        <f>IF('By Task'!B13="","",'By Task'!B13)</f>
        <v>Administration &amp; limted scope activities</v>
      </c>
      <c r="C9" s="122">
        <f>IF(SUM(D9:X9)=0,"",SUM(D9:X9))</f>
        <v>50000</v>
      </c>
      <c r="D9" s="148">
        <v>50000</v>
      </c>
      <c r="E9" s="148"/>
      <c r="F9" s="148"/>
      <c r="G9" s="148"/>
      <c r="H9" s="148"/>
      <c r="I9" s="148"/>
      <c r="J9" s="148"/>
      <c r="K9" s="148"/>
      <c r="L9" s="148"/>
      <c r="M9" s="148"/>
      <c r="N9" s="148"/>
      <c r="O9" s="148"/>
      <c r="P9" s="148"/>
      <c r="Q9" s="148"/>
      <c r="R9" s="148"/>
      <c r="S9" s="148"/>
      <c r="T9" s="148"/>
      <c r="U9" s="148"/>
      <c r="V9" s="148"/>
      <c r="W9" s="148"/>
      <c r="X9" s="148"/>
      <c r="Z9" s="117"/>
    </row>
    <row r="10" spans="1:27" x14ac:dyDescent="0.25">
      <c r="A10" s="118">
        <f>IF(ISBLANK('By Task'!A14),"",'By Task'!A14)</f>
        <v>2</v>
      </c>
      <c r="B10" s="136" t="str">
        <f>IF('By Task'!B14="","",'By Task'!B14)</f>
        <v>Task Description</v>
      </c>
      <c r="C10" s="122">
        <f t="shared" ref="C10:C33" si="4">IF(SUM(D10:X10)=0,"",SUM(D10:X10))</f>
        <v>100000</v>
      </c>
      <c r="D10" s="149">
        <v>50000</v>
      </c>
      <c r="E10" s="149"/>
      <c r="F10" s="149"/>
      <c r="G10" s="149">
        <v>50000</v>
      </c>
      <c r="H10" s="149"/>
      <c r="I10" s="149"/>
      <c r="J10" s="149"/>
      <c r="K10" s="149"/>
      <c r="L10" s="149"/>
      <c r="M10" s="149"/>
      <c r="N10" s="149"/>
      <c r="O10" s="149"/>
      <c r="P10" s="149"/>
      <c r="Q10" s="149"/>
      <c r="R10" s="149"/>
      <c r="S10" s="149"/>
      <c r="T10" s="149"/>
      <c r="U10" s="149"/>
      <c r="V10" s="149"/>
      <c r="W10" s="149"/>
      <c r="X10" s="149"/>
      <c r="Z10" s="117"/>
    </row>
    <row r="11" spans="1:27" x14ac:dyDescent="0.25">
      <c r="A11" s="118">
        <f>IF(ISBLANK('By Task'!A15),"",'By Task'!A15)</f>
        <v>3</v>
      </c>
      <c r="B11" s="136" t="str">
        <f>IF('By Task'!B15="","",'By Task'!B15)</f>
        <v>Task Description</v>
      </c>
      <c r="C11" s="122">
        <f t="shared" si="4"/>
        <v>150000</v>
      </c>
      <c r="D11" s="149">
        <v>50000</v>
      </c>
      <c r="E11" s="149">
        <v>20000</v>
      </c>
      <c r="F11" s="149">
        <v>20000</v>
      </c>
      <c r="G11" s="149">
        <v>20000</v>
      </c>
      <c r="H11" s="149">
        <v>30000</v>
      </c>
      <c r="I11" s="149">
        <v>10000</v>
      </c>
      <c r="J11" s="149"/>
      <c r="K11" s="149"/>
      <c r="L11" s="149"/>
      <c r="M11" s="149"/>
      <c r="N11" s="149"/>
      <c r="O11" s="149"/>
      <c r="P11" s="149"/>
      <c r="Q11" s="149"/>
      <c r="R11" s="149"/>
      <c r="S11" s="149"/>
      <c r="T11" s="149"/>
      <c r="U11" s="149"/>
      <c r="V11" s="149"/>
      <c r="W11" s="149"/>
      <c r="X11" s="149"/>
      <c r="Z11" s="117"/>
    </row>
    <row r="12" spans="1:27" x14ac:dyDescent="0.25">
      <c r="A12" s="118">
        <f>IF(ISBLANK('By Task'!A16),"",'By Task'!A16)</f>
        <v>4</v>
      </c>
      <c r="B12" s="136" t="str">
        <f>IF('By Task'!B16="","",'By Task'!B16)</f>
        <v>Task Description</v>
      </c>
      <c r="C12" s="122">
        <f t="shared" si="4"/>
        <v>50000</v>
      </c>
      <c r="D12" s="149">
        <v>10000</v>
      </c>
      <c r="E12" s="149">
        <v>10000</v>
      </c>
      <c r="F12" s="149">
        <v>5000</v>
      </c>
      <c r="G12" s="149">
        <v>5000</v>
      </c>
      <c r="H12" s="149"/>
      <c r="I12" s="149">
        <v>20000</v>
      </c>
      <c r="J12" s="149"/>
      <c r="K12" s="149"/>
      <c r="L12" s="149"/>
      <c r="M12" s="149"/>
      <c r="N12" s="149"/>
      <c r="O12" s="149"/>
      <c r="P12" s="149"/>
      <c r="Q12" s="149"/>
      <c r="R12" s="149"/>
      <c r="S12" s="149"/>
      <c r="T12" s="149"/>
      <c r="U12" s="149"/>
      <c r="V12" s="149"/>
      <c r="W12" s="149"/>
      <c r="X12" s="149"/>
      <c r="Z12" s="117"/>
    </row>
    <row r="13" spans="1:27" x14ac:dyDescent="0.25">
      <c r="A13" s="118">
        <f>IF(ISBLANK('By Task'!A17),"",'By Task'!A17)</f>
        <v>5</v>
      </c>
      <c r="B13" s="136" t="str">
        <f>IF('By Task'!B17="","",'By Task'!B17)</f>
        <v>Task Description</v>
      </c>
      <c r="C13" s="122">
        <f t="shared" si="4"/>
        <v>20000</v>
      </c>
      <c r="D13" s="149">
        <v>10000</v>
      </c>
      <c r="E13" s="149">
        <v>10000</v>
      </c>
      <c r="F13" s="149"/>
      <c r="G13" s="149"/>
      <c r="H13" s="149"/>
      <c r="I13" s="149"/>
      <c r="J13" s="149"/>
      <c r="K13" s="149"/>
      <c r="L13" s="149"/>
      <c r="M13" s="149"/>
      <c r="N13" s="149"/>
      <c r="O13" s="149"/>
      <c r="P13" s="149"/>
      <c r="Q13" s="149"/>
      <c r="R13" s="149"/>
      <c r="S13" s="149"/>
      <c r="T13" s="149"/>
      <c r="U13" s="149"/>
      <c r="V13" s="149"/>
      <c r="W13" s="149"/>
      <c r="X13" s="149"/>
      <c r="Z13" s="117"/>
    </row>
    <row r="14" spans="1:27" x14ac:dyDescent="0.25">
      <c r="A14" s="118" t="str">
        <f>IF(ISBLANK('By Task'!A18),"",'By Task'!A18)</f>
        <v/>
      </c>
      <c r="B14" s="136" t="str">
        <f>IF('By Task'!B18="","",'By Task'!B18)</f>
        <v/>
      </c>
      <c r="C14" s="122" t="str">
        <f t="shared" si="4"/>
        <v/>
      </c>
      <c r="D14" s="150"/>
      <c r="E14" s="150"/>
      <c r="F14" s="150"/>
      <c r="G14" s="150"/>
      <c r="H14" s="150"/>
      <c r="I14" s="150"/>
      <c r="J14" s="150"/>
      <c r="K14" s="150"/>
      <c r="L14" s="150"/>
      <c r="M14" s="150"/>
      <c r="N14" s="150"/>
      <c r="O14" s="150"/>
      <c r="P14" s="150"/>
      <c r="Q14" s="150"/>
      <c r="R14" s="150"/>
      <c r="S14" s="150"/>
      <c r="T14" s="150"/>
      <c r="U14" s="150"/>
      <c r="V14" s="150"/>
      <c r="W14" s="150"/>
      <c r="X14" s="150"/>
      <c r="Z14" s="117"/>
    </row>
    <row r="15" spans="1:27" x14ac:dyDescent="0.25">
      <c r="A15" s="118" t="str">
        <f>IF(ISBLANK('By Task'!A19),"",'By Task'!A19)</f>
        <v/>
      </c>
      <c r="B15" s="136" t="str">
        <f>IF('By Task'!B19="","",'By Task'!B19)</f>
        <v/>
      </c>
      <c r="C15" s="122" t="str">
        <f t="shared" si="4"/>
        <v/>
      </c>
      <c r="D15" s="150"/>
      <c r="E15" s="150"/>
      <c r="F15" s="150"/>
      <c r="G15" s="150"/>
      <c r="H15" s="150"/>
      <c r="I15" s="150"/>
      <c r="J15" s="150"/>
      <c r="K15" s="150"/>
      <c r="L15" s="150"/>
      <c r="M15" s="150"/>
      <c r="N15" s="150"/>
      <c r="O15" s="150"/>
      <c r="P15" s="150"/>
      <c r="Q15" s="150"/>
      <c r="R15" s="150"/>
      <c r="S15" s="150"/>
      <c r="T15" s="150"/>
      <c r="U15" s="150"/>
      <c r="V15" s="150"/>
      <c r="W15" s="150"/>
      <c r="X15" s="150"/>
      <c r="Z15" s="117"/>
    </row>
    <row r="16" spans="1:27" x14ac:dyDescent="0.25">
      <c r="A16" s="118" t="str">
        <f>IF(ISBLANK('By Task'!A20),"",'By Task'!A20)</f>
        <v/>
      </c>
      <c r="B16" s="136" t="str">
        <f>IF('By Task'!B20="","",'By Task'!B20)</f>
        <v/>
      </c>
      <c r="C16" s="122" t="str">
        <f t="shared" si="4"/>
        <v/>
      </c>
      <c r="D16" s="150"/>
      <c r="E16" s="150"/>
      <c r="F16" s="150"/>
      <c r="G16" s="150"/>
      <c r="H16" s="150"/>
      <c r="I16" s="150"/>
      <c r="J16" s="150"/>
      <c r="K16" s="150"/>
      <c r="L16" s="150"/>
      <c r="M16" s="150"/>
      <c r="N16" s="150"/>
      <c r="O16" s="150"/>
      <c r="P16" s="150"/>
      <c r="Q16" s="150"/>
      <c r="R16" s="150"/>
      <c r="S16" s="150"/>
      <c r="T16" s="150"/>
      <c r="U16" s="150"/>
      <c r="V16" s="150"/>
      <c r="W16" s="150"/>
      <c r="X16" s="150"/>
      <c r="Z16" s="117"/>
    </row>
    <row r="17" spans="1:26" x14ac:dyDescent="0.25">
      <c r="A17" s="118" t="str">
        <f>IF(ISBLANK('By Task'!A21),"",'By Task'!A21)</f>
        <v/>
      </c>
      <c r="B17" s="136" t="str">
        <f>IF('By Task'!B21="","",'By Task'!B21)</f>
        <v/>
      </c>
      <c r="C17" s="122" t="str">
        <f t="shared" si="4"/>
        <v/>
      </c>
      <c r="D17" s="149"/>
      <c r="E17" s="149"/>
      <c r="F17" s="149"/>
      <c r="G17" s="149"/>
      <c r="H17" s="149"/>
      <c r="I17" s="149"/>
      <c r="J17" s="149"/>
      <c r="K17" s="149"/>
      <c r="L17" s="149"/>
      <c r="M17" s="149"/>
      <c r="N17" s="149"/>
      <c r="O17" s="149"/>
      <c r="P17" s="149"/>
      <c r="Q17" s="149"/>
      <c r="R17" s="149"/>
      <c r="S17" s="149"/>
      <c r="T17" s="149"/>
      <c r="U17" s="149"/>
      <c r="V17" s="149"/>
      <c r="W17" s="149"/>
      <c r="X17" s="149"/>
      <c r="Z17" s="117"/>
    </row>
    <row r="18" spans="1:26" x14ac:dyDescent="0.25">
      <c r="A18" s="118" t="str">
        <f>IF(ISBLANK('By Task'!A22),"",'By Task'!A22)</f>
        <v/>
      </c>
      <c r="B18" s="136" t="str">
        <f>IF('By Task'!B22="","",'By Task'!B22)</f>
        <v/>
      </c>
      <c r="C18" s="122" t="str">
        <f t="shared" si="4"/>
        <v/>
      </c>
      <c r="D18" s="150"/>
      <c r="E18" s="150"/>
      <c r="F18" s="150"/>
      <c r="G18" s="150"/>
      <c r="H18" s="150"/>
      <c r="I18" s="150"/>
      <c r="J18" s="150"/>
      <c r="K18" s="150"/>
      <c r="L18" s="150"/>
      <c r="M18" s="150"/>
      <c r="N18" s="150"/>
      <c r="O18" s="150"/>
      <c r="P18" s="150"/>
      <c r="Q18" s="150"/>
      <c r="R18" s="150"/>
      <c r="S18" s="150"/>
      <c r="T18" s="150"/>
      <c r="U18" s="150"/>
      <c r="V18" s="150"/>
      <c r="W18" s="150"/>
      <c r="X18" s="150"/>
      <c r="Z18" s="117"/>
    </row>
    <row r="19" spans="1:26" x14ac:dyDescent="0.25">
      <c r="A19" s="118" t="str">
        <f>IF(ISBLANK('By Task'!A23),"",'By Task'!A23)</f>
        <v/>
      </c>
      <c r="B19" s="136" t="str">
        <f>IF('By Task'!B23="","",'By Task'!B23)</f>
        <v/>
      </c>
      <c r="C19" s="122" t="str">
        <f t="shared" si="4"/>
        <v/>
      </c>
      <c r="D19" s="150"/>
      <c r="E19" s="150"/>
      <c r="F19" s="150"/>
      <c r="G19" s="150"/>
      <c r="H19" s="150"/>
      <c r="I19" s="150"/>
      <c r="J19" s="150"/>
      <c r="K19" s="150"/>
      <c r="L19" s="150"/>
      <c r="M19" s="150"/>
      <c r="N19" s="150"/>
      <c r="O19" s="150"/>
      <c r="P19" s="150"/>
      <c r="Q19" s="150"/>
      <c r="R19" s="150"/>
      <c r="S19" s="150"/>
      <c r="T19" s="150"/>
      <c r="U19" s="150"/>
      <c r="V19" s="150"/>
      <c r="W19" s="150"/>
      <c r="X19" s="150"/>
      <c r="Z19" s="117"/>
    </row>
    <row r="20" spans="1:26" x14ac:dyDescent="0.25">
      <c r="A20" s="118" t="str">
        <f>IF(ISBLANK('By Task'!A24),"",'By Task'!A24)</f>
        <v/>
      </c>
      <c r="B20" s="136" t="str">
        <f>IF('By Task'!B24="","",'By Task'!B24)</f>
        <v/>
      </c>
      <c r="C20" s="122" t="str">
        <f t="shared" si="4"/>
        <v/>
      </c>
      <c r="D20" s="150"/>
      <c r="E20" s="150"/>
      <c r="F20" s="150"/>
      <c r="G20" s="150"/>
      <c r="H20" s="150"/>
      <c r="I20" s="150"/>
      <c r="J20" s="150"/>
      <c r="K20" s="150"/>
      <c r="L20" s="150"/>
      <c r="M20" s="150"/>
      <c r="N20" s="150"/>
      <c r="O20" s="150"/>
      <c r="P20" s="150"/>
      <c r="Q20" s="150"/>
      <c r="R20" s="150"/>
      <c r="S20" s="150"/>
      <c r="T20" s="150"/>
      <c r="U20" s="150"/>
      <c r="V20" s="150"/>
      <c r="W20" s="150"/>
      <c r="X20" s="150"/>
      <c r="Z20" s="117"/>
    </row>
    <row r="21" spans="1:26" x14ac:dyDescent="0.25">
      <c r="A21" s="118" t="str">
        <f>IF(ISBLANK('By Task'!A25),"",'By Task'!A25)</f>
        <v/>
      </c>
      <c r="B21" s="136" t="str">
        <f>IF('By Task'!B25="","",'By Task'!B25)</f>
        <v/>
      </c>
      <c r="C21" s="122" t="str">
        <f t="shared" si="4"/>
        <v/>
      </c>
      <c r="D21" s="150"/>
      <c r="E21" s="150"/>
      <c r="F21" s="150"/>
      <c r="G21" s="150"/>
      <c r="H21" s="150"/>
      <c r="I21" s="150"/>
      <c r="J21" s="150"/>
      <c r="K21" s="150"/>
      <c r="L21" s="150"/>
      <c r="M21" s="150"/>
      <c r="N21" s="150"/>
      <c r="O21" s="150"/>
      <c r="P21" s="150"/>
      <c r="Q21" s="150"/>
      <c r="R21" s="150"/>
      <c r="S21" s="150"/>
      <c r="T21" s="150"/>
      <c r="U21" s="150"/>
      <c r="V21" s="150"/>
      <c r="W21" s="150"/>
      <c r="X21" s="150"/>
      <c r="Z21" s="117"/>
    </row>
    <row r="22" spans="1:26" x14ac:dyDescent="0.25">
      <c r="A22" s="118" t="str">
        <f>IF(ISBLANK('By Task'!A26),"",'By Task'!A26)</f>
        <v/>
      </c>
      <c r="B22" s="136" t="str">
        <f>IF('By Task'!B26="","",'By Task'!B26)</f>
        <v/>
      </c>
      <c r="C22" s="122" t="str">
        <f t="shared" si="4"/>
        <v/>
      </c>
      <c r="D22" s="149"/>
      <c r="E22" s="149"/>
      <c r="F22" s="149"/>
      <c r="G22" s="149"/>
      <c r="H22" s="149"/>
      <c r="I22" s="149"/>
      <c r="J22" s="149"/>
      <c r="K22" s="149"/>
      <c r="L22" s="149"/>
      <c r="M22" s="149"/>
      <c r="N22" s="149"/>
      <c r="O22" s="149"/>
      <c r="P22" s="149"/>
      <c r="Q22" s="149"/>
      <c r="R22" s="149"/>
      <c r="S22" s="149"/>
      <c r="T22" s="149"/>
      <c r="U22" s="149"/>
      <c r="V22" s="149"/>
      <c r="W22" s="149"/>
      <c r="X22" s="149"/>
      <c r="Z22" s="117"/>
    </row>
    <row r="23" spans="1:26" x14ac:dyDescent="0.25">
      <c r="A23" s="118" t="str">
        <f>IF(ISBLANK('By Task'!A27),"",'By Task'!A27)</f>
        <v/>
      </c>
      <c r="B23" s="136" t="str">
        <f>IF('By Task'!B27="","",'By Task'!B27)</f>
        <v/>
      </c>
      <c r="C23" s="122" t="str">
        <f t="shared" si="4"/>
        <v/>
      </c>
      <c r="D23" s="150"/>
      <c r="E23" s="150"/>
      <c r="F23" s="150"/>
      <c r="G23" s="150"/>
      <c r="H23" s="150"/>
      <c r="I23" s="150"/>
      <c r="J23" s="150"/>
      <c r="K23" s="150"/>
      <c r="L23" s="150"/>
      <c r="M23" s="150"/>
      <c r="N23" s="150"/>
      <c r="O23" s="150"/>
      <c r="P23" s="150"/>
      <c r="Q23" s="150"/>
      <c r="R23" s="150"/>
      <c r="S23" s="150"/>
      <c r="T23" s="150"/>
      <c r="U23" s="150"/>
      <c r="V23" s="150"/>
      <c r="W23" s="150"/>
      <c r="X23" s="150"/>
      <c r="Z23" s="117"/>
    </row>
    <row r="24" spans="1:26" x14ac:dyDescent="0.25">
      <c r="A24" s="118" t="str">
        <f>IF(ISBLANK('By Task'!A28),"",'By Task'!A28)</f>
        <v/>
      </c>
      <c r="B24" s="136" t="str">
        <f>IF('By Task'!B28="","",'By Task'!B28)</f>
        <v/>
      </c>
      <c r="C24" s="122" t="str">
        <f t="shared" si="4"/>
        <v/>
      </c>
      <c r="D24" s="150"/>
      <c r="E24" s="150"/>
      <c r="F24" s="150"/>
      <c r="G24" s="150"/>
      <c r="H24" s="150"/>
      <c r="I24" s="150"/>
      <c r="J24" s="150"/>
      <c r="K24" s="150"/>
      <c r="L24" s="150"/>
      <c r="M24" s="150"/>
      <c r="N24" s="150"/>
      <c r="O24" s="150"/>
      <c r="P24" s="150"/>
      <c r="Q24" s="150"/>
      <c r="R24" s="150"/>
      <c r="S24" s="150"/>
      <c r="T24" s="150"/>
      <c r="U24" s="150"/>
      <c r="V24" s="150"/>
      <c r="W24" s="150"/>
      <c r="X24" s="150"/>
      <c r="Z24" s="117"/>
    </row>
    <row r="25" spans="1:26" x14ac:dyDescent="0.25">
      <c r="A25" s="118" t="str">
        <f>IF(ISBLANK('By Task'!A29),"",'By Task'!A29)</f>
        <v/>
      </c>
      <c r="B25" s="136" t="str">
        <f>IF('By Task'!B29="","",'By Task'!B29)</f>
        <v/>
      </c>
      <c r="C25" s="122" t="str">
        <f t="shared" si="4"/>
        <v/>
      </c>
      <c r="D25" s="150"/>
      <c r="E25" s="150"/>
      <c r="F25" s="150"/>
      <c r="G25" s="150"/>
      <c r="H25" s="150"/>
      <c r="I25" s="150"/>
      <c r="J25" s="150"/>
      <c r="K25" s="150"/>
      <c r="L25" s="150"/>
      <c r="M25" s="150"/>
      <c r="N25" s="150"/>
      <c r="O25" s="150"/>
      <c r="P25" s="150"/>
      <c r="Q25" s="150"/>
      <c r="R25" s="150"/>
      <c r="S25" s="150"/>
      <c r="T25" s="150"/>
      <c r="U25" s="150"/>
      <c r="V25" s="150"/>
      <c r="W25" s="150"/>
      <c r="X25" s="150"/>
      <c r="Z25" s="117"/>
    </row>
    <row r="26" spans="1:26" x14ac:dyDescent="0.25">
      <c r="A26" s="118" t="str">
        <f>IF(ISBLANK('By Task'!A30),"",'By Task'!A30)</f>
        <v/>
      </c>
      <c r="B26" s="136" t="str">
        <f>IF('By Task'!B30="","",'By Task'!B30)</f>
        <v/>
      </c>
      <c r="C26" s="122" t="str">
        <f t="shared" si="4"/>
        <v/>
      </c>
      <c r="D26" s="150"/>
      <c r="E26" s="150"/>
      <c r="F26" s="150"/>
      <c r="G26" s="150"/>
      <c r="H26" s="150"/>
      <c r="I26" s="150"/>
      <c r="J26" s="150"/>
      <c r="K26" s="150"/>
      <c r="L26" s="150"/>
      <c r="M26" s="150"/>
      <c r="N26" s="150"/>
      <c r="O26" s="150"/>
      <c r="P26" s="150"/>
      <c r="Q26" s="150"/>
      <c r="R26" s="150"/>
      <c r="S26" s="150"/>
      <c r="T26" s="150"/>
      <c r="U26" s="150"/>
      <c r="V26" s="150"/>
      <c r="W26" s="150"/>
      <c r="X26" s="150"/>
      <c r="Z26" s="117"/>
    </row>
    <row r="27" spans="1:26" x14ac:dyDescent="0.25">
      <c r="A27" s="118" t="str">
        <f>IF(ISBLANK('By Task'!A31),"",'By Task'!A31)</f>
        <v/>
      </c>
      <c r="B27" s="136" t="str">
        <f>IF('By Task'!B31="","",'By Task'!B31)</f>
        <v/>
      </c>
      <c r="C27" s="122" t="str">
        <f t="shared" si="4"/>
        <v/>
      </c>
      <c r="D27" s="149"/>
      <c r="E27" s="149"/>
      <c r="F27" s="149"/>
      <c r="G27" s="149"/>
      <c r="H27" s="149"/>
      <c r="I27" s="149"/>
      <c r="J27" s="149"/>
      <c r="K27" s="149"/>
      <c r="L27" s="149"/>
      <c r="M27" s="149"/>
      <c r="N27" s="149"/>
      <c r="O27" s="149"/>
      <c r="P27" s="149"/>
      <c r="Q27" s="149"/>
      <c r="R27" s="149"/>
      <c r="S27" s="149"/>
      <c r="T27" s="149"/>
      <c r="U27" s="149"/>
      <c r="V27" s="149"/>
      <c r="W27" s="149"/>
      <c r="X27" s="149"/>
      <c r="Z27" s="117"/>
    </row>
    <row r="28" spans="1:26" x14ac:dyDescent="0.25">
      <c r="A28" s="118" t="str">
        <f>IF(ISBLANK('By Task'!A32),"",'By Task'!A32)</f>
        <v/>
      </c>
      <c r="B28" s="136" t="str">
        <f>IF('By Task'!B32="","",'By Task'!B32)</f>
        <v/>
      </c>
      <c r="C28" s="122" t="str">
        <f t="shared" si="4"/>
        <v/>
      </c>
      <c r="D28" s="150"/>
      <c r="E28" s="150"/>
      <c r="F28" s="150"/>
      <c r="G28" s="150"/>
      <c r="H28" s="150"/>
      <c r="I28" s="150"/>
      <c r="J28" s="150"/>
      <c r="K28" s="150"/>
      <c r="L28" s="150"/>
      <c r="M28" s="150"/>
      <c r="N28" s="150"/>
      <c r="O28" s="150"/>
      <c r="P28" s="150"/>
      <c r="Q28" s="150"/>
      <c r="R28" s="150"/>
      <c r="S28" s="150"/>
      <c r="T28" s="150"/>
      <c r="U28" s="150"/>
      <c r="V28" s="150"/>
      <c r="W28" s="150"/>
      <c r="X28" s="150"/>
      <c r="Z28" s="117"/>
    </row>
    <row r="29" spans="1:26" x14ac:dyDescent="0.25">
      <c r="A29" s="118" t="str">
        <f>IF(ISBLANK('By Task'!A33),"",'By Task'!A33)</f>
        <v/>
      </c>
      <c r="B29" s="136" t="str">
        <f>IF('By Task'!B33="","",'By Task'!B33)</f>
        <v/>
      </c>
      <c r="C29" s="122" t="str">
        <f t="shared" si="4"/>
        <v/>
      </c>
      <c r="D29" s="150"/>
      <c r="E29" s="150"/>
      <c r="F29" s="150"/>
      <c r="G29" s="150"/>
      <c r="H29" s="150"/>
      <c r="I29" s="150"/>
      <c r="J29" s="150"/>
      <c r="K29" s="150"/>
      <c r="L29" s="150"/>
      <c r="M29" s="150"/>
      <c r="N29" s="150"/>
      <c r="O29" s="150"/>
      <c r="P29" s="150"/>
      <c r="Q29" s="150"/>
      <c r="R29" s="150"/>
      <c r="S29" s="150"/>
      <c r="T29" s="150"/>
      <c r="U29" s="150"/>
      <c r="V29" s="150"/>
      <c r="W29" s="150"/>
      <c r="X29" s="150"/>
      <c r="Z29" s="117"/>
    </row>
    <row r="30" spans="1:26" x14ac:dyDescent="0.25">
      <c r="A30" s="118" t="str">
        <f>IF(ISBLANK('By Task'!A34),"",'By Task'!A34)</f>
        <v/>
      </c>
      <c r="B30" s="136" t="str">
        <f>IF('By Task'!B34="","",'By Task'!B34)</f>
        <v/>
      </c>
      <c r="C30" s="122" t="str">
        <f t="shared" si="4"/>
        <v/>
      </c>
      <c r="D30" s="150"/>
      <c r="E30" s="150"/>
      <c r="F30" s="150"/>
      <c r="G30" s="150"/>
      <c r="H30" s="150"/>
      <c r="I30" s="150"/>
      <c r="J30" s="150"/>
      <c r="K30" s="150"/>
      <c r="L30" s="150"/>
      <c r="M30" s="150"/>
      <c r="N30" s="150"/>
      <c r="O30" s="150"/>
      <c r="P30" s="150"/>
      <c r="Q30" s="150"/>
      <c r="R30" s="150"/>
      <c r="S30" s="150"/>
      <c r="T30" s="150"/>
      <c r="U30" s="150"/>
      <c r="V30" s="150"/>
      <c r="W30" s="150"/>
      <c r="X30" s="150"/>
      <c r="Z30" s="117"/>
    </row>
    <row r="31" spans="1:26" x14ac:dyDescent="0.25">
      <c r="A31" s="118" t="str">
        <f>IF(ISBLANK('By Task'!A35),"",'By Task'!A35)</f>
        <v/>
      </c>
      <c r="B31" s="136" t="str">
        <f>IF('By Task'!B35="","",'By Task'!B35)</f>
        <v/>
      </c>
      <c r="C31" s="122" t="str">
        <f t="shared" si="4"/>
        <v/>
      </c>
      <c r="D31" s="150"/>
      <c r="E31" s="150"/>
      <c r="F31" s="150"/>
      <c r="G31" s="150"/>
      <c r="H31" s="150"/>
      <c r="I31" s="150"/>
      <c r="J31" s="150"/>
      <c r="K31" s="150"/>
      <c r="L31" s="150"/>
      <c r="M31" s="150"/>
      <c r="N31" s="150"/>
      <c r="O31" s="150"/>
      <c r="P31" s="150"/>
      <c r="Q31" s="150"/>
      <c r="R31" s="150"/>
      <c r="S31" s="150"/>
      <c r="T31" s="150"/>
      <c r="U31" s="150"/>
      <c r="V31" s="150"/>
      <c r="W31" s="150"/>
      <c r="X31" s="150"/>
      <c r="Z31" s="117"/>
    </row>
    <row r="32" spans="1:26" x14ac:dyDescent="0.25">
      <c r="A32" s="118" t="str">
        <f>IF(ISBLANK('By Task'!A36),"",'By Task'!A36)</f>
        <v/>
      </c>
      <c r="B32" s="136" t="str">
        <f>IF('By Task'!B36="","",'By Task'!B36)</f>
        <v/>
      </c>
      <c r="C32" s="122" t="str">
        <f t="shared" si="4"/>
        <v/>
      </c>
      <c r="D32" s="149"/>
      <c r="E32" s="149"/>
      <c r="F32" s="149"/>
      <c r="G32" s="149"/>
      <c r="H32" s="149"/>
      <c r="I32" s="149"/>
      <c r="J32" s="149"/>
      <c r="K32" s="149"/>
      <c r="L32" s="149"/>
      <c r="M32" s="149"/>
      <c r="N32" s="149"/>
      <c r="O32" s="149"/>
      <c r="P32" s="149"/>
      <c r="Q32" s="149"/>
      <c r="R32" s="149"/>
      <c r="S32" s="149"/>
      <c r="T32" s="149"/>
      <c r="U32" s="149"/>
      <c r="V32" s="149"/>
      <c r="W32" s="149"/>
      <c r="X32" s="149"/>
      <c r="Z32" s="117"/>
    </row>
    <row r="33" spans="1:26" x14ac:dyDescent="0.25">
      <c r="A33" s="118" t="str">
        <f>IF(ISBLANK('By Task'!A37),"",'By Task'!A37)</f>
        <v/>
      </c>
      <c r="B33" s="136" t="str">
        <f>IF('By Task'!B37="","",'By Task'!B37)</f>
        <v/>
      </c>
      <c r="C33" s="122" t="str">
        <f t="shared" si="4"/>
        <v/>
      </c>
      <c r="D33" s="150"/>
      <c r="E33" s="150"/>
      <c r="F33" s="150"/>
      <c r="G33" s="150"/>
      <c r="H33" s="150"/>
      <c r="I33" s="150"/>
      <c r="J33" s="150"/>
      <c r="K33" s="150"/>
      <c r="L33" s="150"/>
      <c r="M33" s="150"/>
      <c r="N33" s="150"/>
      <c r="O33" s="150"/>
      <c r="P33" s="150"/>
      <c r="Q33" s="150"/>
      <c r="R33" s="150"/>
      <c r="S33" s="150"/>
      <c r="T33" s="150"/>
      <c r="U33" s="150"/>
      <c r="V33" s="150"/>
      <c r="W33" s="150"/>
      <c r="X33" s="150"/>
      <c r="Z33" s="117"/>
    </row>
    <row r="34" spans="1:26" ht="15" customHeight="1" x14ac:dyDescent="0.25">
      <c r="A34" s="98"/>
      <c r="B34" s="98" t="s">
        <v>50</v>
      </c>
      <c r="C34" s="99">
        <f>SUM(D34:X34)</f>
        <v>370000</v>
      </c>
      <c r="D34" s="99">
        <f t="shared" ref="D34:N34" si="5">SUM(D9:D33)</f>
        <v>170000</v>
      </c>
      <c r="E34" s="99">
        <f>SUM(E9:E33)</f>
        <v>40000</v>
      </c>
      <c r="F34" s="99">
        <f t="shared" si="5"/>
        <v>25000</v>
      </c>
      <c r="G34" s="99">
        <f t="shared" si="5"/>
        <v>75000</v>
      </c>
      <c r="H34" s="99">
        <f t="shared" si="5"/>
        <v>30000</v>
      </c>
      <c r="I34" s="99">
        <f t="shared" si="5"/>
        <v>30000</v>
      </c>
      <c r="J34" s="99">
        <f t="shared" si="5"/>
        <v>0</v>
      </c>
      <c r="K34" s="99">
        <f t="shared" si="5"/>
        <v>0</v>
      </c>
      <c r="L34" s="99">
        <f t="shared" si="5"/>
        <v>0</v>
      </c>
      <c r="M34" s="99">
        <f t="shared" si="5"/>
        <v>0</v>
      </c>
      <c r="N34" s="99">
        <f t="shared" si="5"/>
        <v>0</v>
      </c>
      <c r="O34" s="99">
        <f>SUM(O9:O33)</f>
        <v>0</v>
      </c>
      <c r="P34" s="99">
        <f t="shared" ref="P34:X34" si="6">SUM(P9:P33)</f>
        <v>0</v>
      </c>
      <c r="Q34" s="99">
        <f t="shared" si="6"/>
        <v>0</v>
      </c>
      <c r="R34" s="99">
        <f t="shared" si="6"/>
        <v>0</v>
      </c>
      <c r="S34" s="99">
        <f t="shared" si="6"/>
        <v>0</v>
      </c>
      <c r="T34" s="99">
        <f t="shared" si="6"/>
        <v>0</v>
      </c>
      <c r="U34" s="99">
        <f t="shared" si="6"/>
        <v>0</v>
      </c>
      <c r="V34" s="99">
        <f t="shared" si="6"/>
        <v>0</v>
      </c>
      <c r="W34" s="99">
        <f t="shared" si="6"/>
        <v>0</v>
      </c>
      <c r="X34" s="99">
        <f t="shared" si="6"/>
        <v>0</v>
      </c>
    </row>
    <row r="35" spans="1:26" ht="15" customHeight="1" x14ac:dyDescent="0.25">
      <c r="A35" s="100"/>
      <c r="B35" s="98" t="s">
        <v>49</v>
      </c>
      <c r="C35" s="99">
        <f>SUM(D35:X35)</f>
        <v>2630000</v>
      </c>
      <c r="D35" s="101">
        <f t="shared" ref="D35:N35" si="7">D6-D34</f>
        <v>1580000</v>
      </c>
      <c r="E35" s="101">
        <f t="shared" si="7"/>
        <v>460000</v>
      </c>
      <c r="F35" s="101">
        <f t="shared" si="7"/>
        <v>375000</v>
      </c>
      <c r="G35" s="101">
        <f t="shared" si="7"/>
        <v>75000</v>
      </c>
      <c r="H35" s="101">
        <f t="shared" si="7"/>
        <v>70000</v>
      </c>
      <c r="I35" s="101">
        <f t="shared" si="7"/>
        <v>70000</v>
      </c>
      <c r="J35" s="101">
        <f t="shared" si="7"/>
        <v>0</v>
      </c>
      <c r="K35" s="101">
        <f t="shared" si="7"/>
        <v>0</v>
      </c>
      <c r="L35" s="101">
        <f t="shared" si="7"/>
        <v>0</v>
      </c>
      <c r="M35" s="101">
        <f t="shared" si="7"/>
        <v>0</v>
      </c>
      <c r="N35" s="101">
        <f t="shared" si="7"/>
        <v>0</v>
      </c>
      <c r="O35" s="101">
        <f t="shared" ref="O35:X35" si="8">O6-O34</f>
        <v>0</v>
      </c>
      <c r="P35" s="101">
        <f t="shared" si="8"/>
        <v>0</v>
      </c>
      <c r="Q35" s="101">
        <f t="shared" si="8"/>
        <v>0</v>
      </c>
      <c r="R35" s="101">
        <f t="shared" si="8"/>
        <v>0</v>
      </c>
      <c r="S35" s="101">
        <f t="shared" si="8"/>
        <v>0</v>
      </c>
      <c r="T35" s="101">
        <f t="shared" si="8"/>
        <v>0</v>
      </c>
      <c r="U35" s="101">
        <f t="shared" si="8"/>
        <v>0</v>
      </c>
      <c r="V35" s="101">
        <f t="shared" si="8"/>
        <v>0</v>
      </c>
      <c r="W35" s="101">
        <f t="shared" si="8"/>
        <v>0</v>
      </c>
      <c r="X35" s="101">
        <f t="shared" si="8"/>
        <v>0</v>
      </c>
    </row>
    <row r="36" spans="1:26" ht="20.100000000000001" customHeight="1" x14ac:dyDescent="0.25">
      <c r="A36" s="100"/>
      <c r="B36" s="98" t="s">
        <v>75</v>
      </c>
      <c r="C36" s="99">
        <f>SUM(D36:X36)</f>
        <v>260000</v>
      </c>
      <c r="D36" s="153">
        <v>120000</v>
      </c>
      <c r="E36" s="153">
        <v>40000</v>
      </c>
      <c r="F36" s="153">
        <v>30000</v>
      </c>
      <c r="G36" s="153">
        <v>30000</v>
      </c>
      <c r="H36" s="153">
        <v>20000</v>
      </c>
      <c r="I36" s="153">
        <v>20000</v>
      </c>
      <c r="J36" s="153">
        <v>0</v>
      </c>
      <c r="K36" s="153">
        <v>0</v>
      </c>
      <c r="L36" s="153">
        <v>0</v>
      </c>
      <c r="M36" s="153">
        <v>0</v>
      </c>
      <c r="N36" s="153">
        <v>0</v>
      </c>
      <c r="O36" s="153">
        <v>0</v>
      </c>
      <c r="P36" s="153">
        <v>0</v>
      </c>
      <c r="Q36" s="153">
        <v>0</v>
      </c>
      <c r="R36" s="153">
        <v>0</v>
      </c>
      <c r="S36" s="153">
        <v>0</v>
      </c>
      <c r="T36" s="153">
        <v>0</v>
      </c>
      <c r="U36" s="153">
        <v>0</v>
      </c>
      <c r="V36" s="153">
        <v>0</v>
      </c>
      <c r="W36" s="153">
        <v>0</v>
      </c>
      <c r="X36" s="153">
        <v>0</v>
      </c>
    </row>
    <row r="37" spans="1:26" x14ac:dyDescent="0.25">
      <c r="A37" s="102"/>
      <c r="B37" s="102"/>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1:26" ht="15.75" thickBot="1" x14ac:dyDescent="0.3">
      <c r="A38" s="97"/>
      <c r="B38" s="97"/>
      <c r="C38" s="104" t="s">
        <v>48</v>
      </c>
      <c r="D38" s="104"/>
      <c r="E38" s="104"/>
      <c r="F38" s="104"/>
      <c r="G38" s="97"/>
      <c r="H38" s="97"/>
      <c r="I38" s="97"/>
      <c r="J38" s="97"/>
      <c r="K38" s="97"/>
      <c r="L38" s="97"/>
      <c r="M38" s="97"/>
      <c r="N38" s="97"/>
      <c r="O38" s="157"/>
      <c r="P38" s="157"/>
      <c r="Q38" s="97"/>
      <c r="R38" s="97"/>
      <c r="S38" s="97"/>
      <c r="T38" s="97"/>
      <c r="U38" s="97"/>
      <c r="V38" s="97"/>
      <c r="W38" s="97"/>
      <c r="X38" s="97"/>
    </row>
    <row r="39" spans="1:26" ht="20.100000000000001" customHeight="1" thickBot="1" x14ac:dyDescent="0.3">
      <c r="A39" s="97"/>
      <c r="B39" s="97"/>
      <c r="C39" s="105" t="s">
        <v>47</v>
      </c>
      <c r="D39" s="106"/>
      <c r="E39" s="107" t="s">
        <v>46</v>
      </c>
      <c r="F39" s="108" t="s">
        <v>45</v>
      </c>
      <c r="G39" s="97"/>
      <c r="H39" s="97"/>
      <c r="I39" s="97"/>
      <c r="J39" s="97"/>
      <c r="K39" s="97"/>
      <c r="L39" s="97"/>
      <c r="M39" s="97"/>
      <c r="N39" s="97"/>
      <c r="O39" s="158"/>
      <c r="P39" s="159"/>
      <c r="Q39" s="97"/>
      <c r="R39" s="97"/>
      <c r="S39" s="97"/>
      <c r="T39" s="97"/>
      <c r="U39" s="97"/>
      <c r="V39" s="97"/>
      <c r="W39" s="97"/>
      <c r="X39" s="97"/>
    </row>
    <row r="40" spans="1:26" x14ac:dyDescent="0.25">
      <c r="A40" s="97"/>
      <c r="B40" s="97"/>
      <c r="C40" s="109" t="s">
        <v>70</v>
      </c>
      <c r="D40" s="110"/>
      <c r="E40" s="111">
        <f>'By Task'!J6</f>
        <v>0.3</v>
      </c>
      <c r="F40" s="112">
        <f>SUMIFS(D34:X34,D5:X5,"DBE")/$C$6</f>
        <v>3.5000000000000003E-2</v>
      </c>
      <c r="G40" s="97"/>
      <c r="H40" s="97"/>
      <c r="I40" s="97"/>
      <c r="J40" s="97"/>
      <c r="K40" s="97"/>
      <c r="L40" s="97"/>
      <c r="M40" s="97"/>
      <c r="N40" s="97"/>
      <c r="O40" s="160"/>
      <c r="P40" s="161"/>
      <c r="Q40" s="97"/>
      <c r="R40" s="97"/>
      <c r="S40" s="97"/>
      <c r="T40" s="97"/>
      <c r="U40" s="97"/>
      <c r="V40" s="97"/>
      <c r="W40" s="97"/>
      <c r="X40" s="97"/>
    </row>
    <row r="41" spans="1:26" ht="15.75" thickBot="1" x14ac:dyDescent="0.3">
      <c r="A41" s="97"/>
      <c r="B41" s="97"/>
      <c r="C41" s="113" t="s">
        <v>44</v>
      </c>
      <c r="D41" s="114"/>
      <c r="E41" s="115">
        <f>'By Task'!J7</f>
        <v>0.05</v>
      </c>
      <c r="F41" s="116">
        <f>SUMIFS(D34:X34,D5:X5,"VOSB")/$C$6</f>
        <v>2.1666666666666667E-2</v>
      </c>
      <c r="G41" s="97"/>
      <c r="H41" s="97"/>
      <c r="I41" s="97"/>
      <c r="J41" s="97"/>
      <c r="K41" s="97"/>
      <c r="L41" s="97"/>
      <c r="M41" s="97"/>
      <c r="N41" s="97"/>
      <c r="O41" s="160"/>
      <c r="P41" s="161"/>
      <c r="Q41" s="97"/>
      <c r="R41" s="97"/>
      <c r="S41" s="97"/>
      <c r="T41" s="97"/>
      <c r="U41" s="97"/>
      <c r="V41" s="97"/>
      <c r="W41" s="97"/>
      <c r="X41" s="97"/>
    </row>
    <row r="42" spans="1:26" x14ac:dyDescent="0.25">
      <c r="A42" s="97"/>
      <c r="B42" s="97"/>
      <c r="C42" s="97"/>
      <c r="D42" s="97"/>
      <c r="E42" s="97"/>
      <c r="F42" s="97"/>
      <c r="G42" s="97"/>
      <c r="H42" s="97"/>
      <c r="I42" s="97"/>
      <c r="J42" s="97"/>
      <c r="K42" s="97"/>
      <c r="L42" s="97"/>
      <c r="M42" s="97"/>
      <c r="N42" s="97"/>
      <c r="O42" s="97"/>
      <c r="P42" s="97"/>
      <c r="Q42" s="97"/>
      <c r="R42" s="97"/>
      <c r="S42" s="97"/>
      <c r="T42" s="97"/>
      <c r="U42" s="97"/>
      <c r="V42" s="97"/>
      <c r="W42" s="97"/>
      <c r="X42" s="97"/>
    </row>
  </sheetData>
  <sheetProtection deleteColumns="0" deleteRows="0"/>
  <mergeCells count="4">
    <mergeCell ref="A4:A7"/>
    <mergeCell ref="A1:N1"/>
    <mergeCell ref="A2:N2"/>
    <mergeCell ref="A3:N3"/>
  </mergeCells>
  <phoneticPr fontId="10" type="noConversion"/>
  <conditionalFormatting sqref="D5">
    <cfRule type="expression" dxfId="21" priority="37">
      <formula>AND($D5="",$D6&lt;&gt;"")</formula>
    </cfRule>
  </conditionalFormatting>
  <conditionalFormatting sqref="D34:X34 D36:X36">
    <cfRule type="expression" dxfId="20" priority="96">
      <formula>D34&gt;$D$6</formula>
    </cfRule>
  </conditionalFormatting>
  <conditionalFormatting sqref="E5">
    <cfRule type="expression" dxfId="19" priority="28">
      <formula>AND($E5="",$E6&lt;&gt;"")</formula>
    </cfRule>
  </conditionalFormatting>
  <conditionalFormatting sqref="F5">
    <cfRule type="expression" dxfId="18" priority="29">
      <formula>AND($F5="",$F6&lt;&gt;"")</formula>
    </cfRule>
  </conditionalFormatting>
  <conditionalFormatting sqref="G5">
    <cfRule type="expression" dxfId="17" priority="30">
      <formula>AND($G5="",$G6&lt;&gt;"")</formula>
    </cfRule>
  </conditionalFormatting>
  <conditionalFormatting sqref="H5">
    <cfRule type="expression" dxfId="16" priority="31">
      <formula>AND($H5="",$H6&lt;&gt;"")</formula>
    </cfRule>
  </conditionalFormatting>
  <conditionalFormatting sqref="I5">
    <cfRule type="expression" dxfId="15" priority="32">
      <formula>AND($I5="",$I6&lt;&gt;"")</formula>
    </cfRule>
  </conditionalFormatting>
  <conditionalFormatting sqref="J5">
    <cfRule type="expression" dxfId="14" priority="33">
      <formula>AND($J5="",$J6&lt;&gt;"")</formula>
    </cfRule>
  </conditionalFormatting>
  <conditionalFormatting sqref="K5">
    <cfRule type="expression" dxfId="13" priority="34">
      <formula>AND($K5="",$K6&lt;&gt;"")</formula>
    </cfRule>
  </conditionalFormatting>
  <conditionalFormatting sqref="L5">
    <cfRule type="expression" dxfId="12" priority="35">
      <formula>AND($L5="",$L6&lt;&gt;"")</formula>
    </cfRule>
  </conditionalFormatting>
  <conditionalFormatting sqref="M5">
    <cfRule type="expression" dxfId="11" priority="36">
      <formula>AND($M5="",$M6&lt;&gt;"")</formula>
    </cfRule>
  </conditionalFormatting>
  <conditionalFormatting sqref="N5">
    <cfRule type="expression" dxfId="10" priority="78">
      <formula>AND($N5="",$N6&lt;&gt;"")</formula>
    </cfRule>
  </conditionalFormatting>
  <conditionalFormatting sqref="O5">
    <cfRule type="expression" dxfId="9" priority="79">
      <formula>AND($O5="",$O6&lt;&gt;"")</formula>
    </cfRule>
  </conditionalFormatting>
  <conditionalFormatting sqref="P5">
    <cfRule type="expression" dxfId="8" priority="80">
      <formula>AND($P5="",$P6&lt;&gt;"")</formula>
    </cfRule>
  </conditionalFormatting>
  <conditionalFormatting sqref="Q5">
    <cfRule type="expression" dxfId="7" priority="81">
      <formula>AND($Q5="",$Q6&lt;&gt;"")</formula>
    </cfRule>
  </conditionalFormatting>
  <conditionalFormatting sqref="R5">
    <cfRule type="expression" dxfId="6" priority="82">
      <formula>AND($R5="",$R6&lt;&gt;"")</formula>
    </cfRule>
  </conditionalFormatting>
  <conditionalFormatting sqref="S5">
    <cfRule type="expression" dxfId="5" priority="83">
      <formula>AND($S5="",$S6&lt;&gt;"")</formula>
    </cfRule>
  </conditionalFormatting>
  <conditionalFormatting sqref="T5">
    <cfRule type="expression" dxfId="4" priority="84">
      <formula>AND($T5="",$T6&lt;&gt;"")</formula>
    </cfRule>
  </conditionalFormatting>
  <conditionalFormatting sqref="U5">
    <cfRule type="expression" dxfId="3" priority="85">
      <formula>AND($U5="",$U6&lt;&gt;"")</formula>
    </cfRule>
  </conditionalFormatting>
  <conditionalFormatting sqref="V5">
    <cfRule type="expression" dxfId="2" priority="86">
      <formula>AND($V5="",$V6&lt;&gt;"")</formula>
    </cfRule>
  </conditionalFormatting>
  <conditionalFormatting sqref="W5">
    <cfRule type="expression" dxfId="1" priority="87">
      <formula>AND($W5="",$W6&lt;&gt;"")</formula>
    </cfRule>
  </conditionalFormatting>
  <conditionalFormatting sqref="X5">
    <cfRule type="expression" dxfId="0" priority="89">
      <formula>AND($X5="",$X6&lt;&gt;"")</formula>
    </cfRule>
  </conditionalFormatting>
  <dataValidations count="1">
    <dataValidation type="list" allowBlank="1" showInputMessage="1" showErrorMessage="1" sqref="D5:X5" xr:uid="{8052DD34-FF47-4679-8DBD-2CB2AF4EF178}">
      <formula1>$AA$1:$AA$3</formula1>
    </dataValidation>
  </dataValidations>
  <pageMargins left="0.25" right="0.25" top="0.5" bottom="0.5" header="0.3" footer="0.3"/>
  <pageSetup paperSize="5" scale="83" fitToWidth="3" orientation="landscape" r:id="rId1"/>
  <headerFooter>
    <oddFooter>&amp;L&amp;"Arial,Regular"&amp;9Rev. 2/2025</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281BF35B-3CDB-4096-BC37-54A4B2B663C8}">
            <xm:f>$C$6&lt;&gt;'By Task'!$J$5</xm:f>
            <x14:dxf>
              <fill>
                <patternFill>
                  <bgColor rgb="FFFF0000"/>
                </patternFill>
              </fill>
            </x14:dxf>
          </x14:cfRule>
          <xm:sqref>C6</xm:sqref>
        </x14:conditionalFormatting>
        <x14:conditionalFormatting xmlns:xm="http://schemas.microsoft.com/office/excel/2006/main">
          <x14:cfRule type="expression" priority="25" id="{37A23432-F1AB-498E-AA84-21C4BEF3DF2B}">
            <xm:f>$C$9&lt;&gt;'By Task'!$F$13</xm:f>
            <x14:dxf>
              <fill>
                <patternFill>
                  <bgColor rgb="FFFF0000"/>
                </patternFill>
              </fill>
            </x14:dxf>
          </x14:cfRule>
          <xm:sqref>C9</xm:sqref>
        </x14:conditionalFormatting>
        <x14:conditionalFormatting xmlns:xm="http://schemas.microsoft.com/office/excel/2006/main">
          <x14:cfRule type="expression" priority="24" id="{6F7F32A2-DCA1-4279-83ED-8743DC8582CD}">
            <xm:f>$C$10&lt;&gt;'By Task'!$F$14</xm:f>
            <x14:dxf>
              <fill>
                <patternFill>
                  <bgColor rgb="FFFF0000"/>
                </patternFill>
              </fill>
            </x14:dxf>
          </x14:cfRule>
          <xm:sqref>C10</xm:sqref>
        </x14:conditionalFormatting>
        <x14:conditionalFormatting xmlns:xm="http://schemas.microsoft.com/office/excel/2006/main">
          <x14:cfRule type="expression" priority="23" id="{3B9AF2FA-B1B8-4B9E-A2CC-7CAD6FE5ABE8}">
            <xm:f>$C$11&lt;&gt;'By Task'!$F$15</xm:f>
            <x14:dxf>
              <fill>
                <patternFill>
                  <bgColor rgb="FFFF0000"/>
                </patternFill>
              </fill>
            </x14:dxf>
          </x14:cfRule>
          <xm:sqref>C11</xm:sqref>
        </x14:conditionalFormatting>
        <x14:conditionalFormatting xmlns:xm="http://schemas.microsoft.com/office/excel/2006/main">
          <x14:cfRule type="expression" priority="22" id="{306280D6-929D-4A4A-9A43-F347D433E4E1}">
            <xm:f>$C$12&lt;&gt;'By Task'!$F$16</xm:f>
            <x14:dxf>
              <fill>
                <patternFill>
                  <bgColor rgb="FFFF0000"/>
                </patternFill>
              </fill>
            </x14:dxf>
          </x14:cfRule>
          <xm:sqref>C12</xm:sqref>
        </x14:conditionalFormatting>
        <x14:conditionalFormatting xmlns:xm="http://schemas.microsoft.com/office/excel/2006/main">
          <x14:cfRule type="expression" priority="21" id="{9BB6E6E5-E403-4568-8D96-428AA11669B6}">
            <xm:f>$C$13&lt;&gt;'By Task'!$F$17</xm:f>
            <x14:dxf>
              <fill>
                <patternFill>
                  <bgColor rgb="FFFF0000"/>
                </patternFill>
              </fill>
            </x14:dxf>
          </x14:cfRule>
          <xm:sqref>C13</xm:sqref>
        </x14:conditionalFormatting>
        <x14:conditionalFormatting xmlns:xm="http://schemas.microsoft.com/office/excel/2006/main">
          <x14:cfRule type="expression" priority="20" id="{CAB688B0-7139-46C9-9935-64582DCA863E}">
            <xm:f>$C$14&lt;&gt;'By Task'!$F$18</xm:f>
            <x14:dxf>
              <fill>
                <patternFill>
                  <bgColor rgb="FFFF0000"/>
                </patternFill>
              </fill>
            </x14:dxf>
          </x14:cfRule>
          <xm:sqref>C14</xm:sqref>
        </x14:conditionalFormatting>
        <x14:conditionalFormatting xmlns:xm="http://schemas.microsoft.com/office/excel/2006/main">
          <x14:cfRule type="expression" priority="19" id="{8B70A777-6237-4CD0-9A0D-CDD04354DE5B}">
            <xm:f>$C$15&lt;&gt;'By Task'!$F$19</xm:f>
            <x14:dxf>
              <fill>
                <patternFill>
                  <bgColor rgb="FFFF0000"/>
                </patternFill>
              </fill>
            </x14:dxf>
          </x14:cfRule>
          <xm:sqref>C15</xm:sqref>
        </x14:conditionalFormatting>
        <x14:conditionalFormatting xmlns:xm="http://schemas.microsoft.com/office/excel/2006/main">
          <x14:cfRule type="expression" priority="18" id="{B7801A1F-9783-4688-9037-E66B60C57A5F}">
            <xm:f>$C$16&lt;&gt;'By Task'!$F$20</xm:f>
            <x14:dxf>
              <fill>
                <patternFill>
                  <bgColor rgb="FFFF0000"/>
                </patternFill>
              </fill>
            </x14:dxf>
          </x14:cfRule>
          <xm:sqref>C16</xm:sqref>
        </x14:conditionalFormatting>
        <x14:conditionalFormatting xmlns:xm="http://schemas.microsoft.com/office/excel/2006/main">
          <x14:cfRule type="expression" priority="17" id="{A552B135-FD36-43FD-A5AF-960E30865026}">
            <xm:f>$C$17&lt;&gt;'By Task'!$F$21</xm:f>
            <x14:dxf>
              <fill>
                <patternFill>
                  <bgColor rgb="FFFF0000"/>
                </patternFill>
              </fill>
            </x14:dxf>
          </x14:cfRule>
          <xm:sqref>C17</xm:sqref>
        </x14:conditionalFormatting>
        <x14:conditionalFormatting xmlns:xm="http://schemas.microsoft.com/office/excel/2006/main">
          <x14:cfRule type="expression" priority="16" id="{C3E3152D-B7AD-491E-A819-3606B3E18DE3}">
            <xm:f>$C$18&lt;&gt;'By Task'!$F$22</xm:f>
            <x14:dxf>
              <fill>
                <patternFill>
                  <bgColor rgb="FFFF0000"/>
                </patternFill>
              </fill>
            </x14:dxf>
          </x14:cfRule>
          <xm:sqref>C18</xm:sqref>
        </x14:conditionalFormatting>
        <x14:conditionalFormatting xmlns:xm="http://schemas.microsoft.com/office/excel/2006/main">
          <x14:cfRule type="expression" priority="15" id="{F2D50370-53BF-4BBC-90C3-33B5A006D60E}">
            <xm:f>$C$19&lt;&gt;'By Task'!$F$23</xm:f>
            <x14:dxf>
              <fill>
                <patternFill>
                  <bgColor rgb="FFFF0000"/>
                </patternFill>
              </fill>
            </x14:dxf>
          </x14:cfRule>
          <xm:sqref>C19</xm:sqref>
        </x14:conditionalFormatting>
        <x14:conditionalFormatting xmlns:xm="http://schemas.microsoft.com/office/excel/2006/main">
          <x14:cfRule type="expression" priority="14" id="{7A1FCCAE-961E-4B27-96DD-79E14DD9B0AF}">
            <xm:f>$C$20&lt;&gt;'By Task'!$F$24</xm:f>
            <x14:dxf>
              <fill>
                <patternFill>
                  <bgColor rgb="FFFF0000"/>
                </patternFill>
              </fill>
            </x14:dxf>
          </x14:cfRule>
          <xm:sqref>C20</xm:sqref>
        </x14:conditionalFormatting>
        <x14:conditionalFormatting xmlns:xm="http://schemas.microsoft.com/office/excel/2006/main">
          <x14:cfRule type="expression" priority="13" id="{828F56F7-076F-43D1-BDAF-7B2D72B783F0}">
            <xm:f>$C$21&lt;&gt;'By Task'!$F$25</xm:f>
            <x14:dxf>
              <fill>
                <patternFill>
                  <bgColor rgb="FFFF0000"/>
                </patternFill>
              </fill>
            </x14:dxf>
          </x14:cfRule>
          <xm:sqref>C21</xm:sqref>
        </x14:conditionalFormatting>
        <x14:conditionalFormatting xmlns:xm="http://schemas.microsoft.com/office/excel/2006/main">
          <x14:cfRule type="expression" priority="12" id="{F181411C-3874-457B-B0E3-7C674C9EBC02}">
            <xm:f>$C$22&lt;&gt;'By Task'!$F$26</xm:f>
            <x14:dxf>
              <fill>
                <patternFill>
                  <bgColor rgb="FFFF0000"/>
                </patternFill>
              </fill>
            </x14:dxf>
          </x14:cfRule>
          <xm:sqref>C22</xm:sqref>
        </x14:conditionalFormatting>
        <x14:conditionalFormatting xmlns:xm="http://schemas.microsoft.com/office/excel/2006/main">
          <x14:cfRule type="expression" priority="11" id="{C24E4FAB-F2A6-4C7D-814C-6D5D32FAEC56}">
            <xm:f>$C$23&lt;&gt;'By Task'!$F$27</xm:f>
            <x14:dxf>
              <fill>
                <patternFill>
                  <bgColor rgb="FFFF0000"/>
                </patternFill>
              </fill>
            </x14:dxf>
          </x14:cfRule>
          <xm:sqref>C23</xm:sqref>
        </x14:conditionalFormatting>
        <x14:conditionalFormatting xmlns:xm="http://schemas.microsoft.com/office/excel/2006/main">
          <x14:cfRule type="expression" priority="10" id="{FC2C3FF6-B88D-40A5-89BB-CEB7389D37F9}">
            <xm:f>$C$24&lt;&gt;'By Task'!$F$28</xm:f>
            <x14:dxf>
              <fill>
                <patternFill>
                  <bgColor rgb="FFFF0000"/>
                </patternFill>
              </fill>
            </x14:dxf>
          </x14:cfRule>
          <xm:sqref>C24</xm:sqref>
        </x14:conditionalFormatting>
        <x14:conditionalFormatting xmlns:xm="http://schemas.microsoft.com/office/excel/2006/main">
          <x14:cfRule type="expression" priority="9" id="{FFD0BB71-9B9B-4C0F-812C-F4CFB4CC2388}">
            <xm:f>$C$25&lt;&gt;'By Task'!$F$29</xm:f>
            <x14:dxf>
              <fill>
                <patternFill>
                  <bgColor rgb="FFFF0000"/>
                </patternFill>
              </fill>
            </x14:dxf>
          </x14:cfRule>
          <xm:sqref>C25</xm:sqref>
        </x14:conditionalFormatting>
        <x14:conditionalFormatting xmlns:xm="http://schemas.microsoft.com/office/excel/2006/main">
          <x14:cfRule type="expression" priority="8" id="{1903E0D8-0CFB-43C8-BC69-702344B3F3EE}">
            <xm:f>$C$26&lt;&gt;'By Task'!$F$30</xm:f>
            <x14:dxf>
              <fill>
                <patternFill>
                  <bgColor rgb="FFFF0000"/>
                </patternFill>
              </fill>
            </x14:dxf>
          </x14:cfRule>
          <xm:sqref>C26</xm:sqref>
        </x14:conditionalFormatting>
        <x14:conditionalFormatting xmlns:xm="http://schemas.microsoft.com/office/excel/2006/main">
          <x14:cfRule type="expression" priority="7" id="{5FACCB79-3867-4BC3-905A-0F3632998250}">
            <xm:f>$C$27&lt;&gt;'By Task'!$F$31</xm:f>
            <x14:dxf>
              <fill>
                <patternFill>
                  <bgColor rgb="FFFF0000"/>
                </patternFill>
              </fill>
            </x14:dxf>
          </x14:cfRule>
          <xm:sqref>C27</xm:sqref>
        </x14:conditionalFormatting>
        <x14:conditionalFormatting xmlns:xm="http://schemas.microsoft.com/office/excel/2006/main">
          <x14:cfRule type="expression" priority="6" id="{3C5D675C-EFF0-449E-8DBB-386DED93DEA7}">
            <xm:f>$C$28&lt;&gt;'By Task'!$F$32</xm:f>
            <x14:dxf>
              <fill>
                <patternFill>
                  <bgColor rgb="FFFF0000"/>
                </patternFill>
              </fill>
            </x14:dxf>
          </x14:cfRule>
          <xm:sqref>C28</xm:sqref>
        </x14:conditionalFormatting>
        <x14:conditionalFormatting xmlns:xm="http://schemas.microsoft.com/office/excel/2006/main">
          <x14:cfRule type="expression" priority="5" id="{C2A5DC89-3A32-47AE-B51D-38D6E570F8ED}">
            <xm:f>$C$29&lt;&gt;'By Task'!$F$33</xm:f>
            <x14:dxf>
              <fill>
                <patternFill>
                  <bgColor rgb="FFFF0000"/>
                </patternFill>
              </fill>
            </x14:dxf>
          </x14:cfRule>
          <xm:sqref>C29</xm:sqref>
        </x14:conditionalFormatting>
        <x14:conditionalFormatting xmlns:xm="http://schemas.microsoft.com/office/excel/2006/main">
          <x14:cfRule type="expression" priority="4" id="{889EBA9F-2DA8-414F-997C-2D16B8CF8549}">
            <xm:f>$C$30&lt;&gt;'By Task'!$F$34</xm:f>
            <x14:dxf>
              <fill>
                <patternFill>
                  <bgColor rgb="FFFF0000"/>
                </patternFill>
              </fill>
            </x14:dxf>
          </x14:cfRule>
          <xm:sqref>C30</xm:sqref>
        </x14:conditionalFormatting>
        <x14:conditionalFormatting xmlns:xm="http://schemas.microsoft.com/office/excel/2006/main">
          <x14:cfRule type="expression" priority="3" id="{73FCC1B8-161F-4220-88F4-3062C1F35527}">
            <xm:f>$C$31&lt;&gt;'By Task'!$F$35</xm:f>
            <x14:dxf>
              <fill>
                <patternFill>
                  <bgColor rgb="FFFF0000"/>
                </patternFill>
              </fill>
            </x14:dxf>
          </x14:cfRule>
          <xm:sqref>C31</xm:sqref>
        </x14:conditionalFormatting>
        <x14:conditionalFormatting xmlns:xm="http://schemas.microsoft.com/office/excel/2006/main">
          <x14:cfRule type="expression" priority="2" id="{283A320C-FD0B-42FA-856B-57EF0EDB80DB}">
            <xm:f>$C$32&lt;&gt;'By Task'!$F$36</xm:f>
            <x14:dxf>
              <fill>
                <patternFill>
                  <bgColor rgb="FFFF0000"/>
                </patternFill>
              </fill>
            </x14:dxf>
          </x14:cfRule>
          <xm:sqref>C32</xm:sqref>
        </x14:conditionalFormatting>
        <x14:conditionalFormatting xmlns:xm="http://schemas.microsoft.com/office/excel/2006/main">
          <x14:cfRule type="expression" priority="1" id="{BA1B51DD-C3E4-4C3D-B476-CD9719438A91}">
            <xm:f>$C$33&lt;&gt;'By Task'!$F$37</xm:f>
            <x14:dxf>
              <fill>
                <patternFill>
                  <bgColor rgb="FFFF0000"/>
                </patternFill>
              </fill>
            </x14:dxf>
          </x14:cfRule>
          <xm:sqref>C33</xm:sqref>
        </x14:conditionalFormatting>
        <x14:conditionalFormatting xmlns:xm="http://schemas.microsoft.com/office/excel/2006/main">
          <x14:cfRule type="expression" priority="27" id="{0DF67672-6A57-473A-A11C-24BA37147E7F}">
            <xm:f>$C$36&lt;&gt;'By Task'!$O$39</xm:f>
            <x14:dxf>
              <font>
                <color auto="1"/>
              </font>
              <fill>
                <patternFill>
                  <bgColor rgb="FFFF0000"/>
                </patternFill>
              </fill>
            </x14:dxf>
          </x14:cfRule>
          <xm:sqref>C36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83FFD-53D2-4E3E-8730-1CBE5279F46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3201A6-0295-44CE-8825-102F1C49D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886507A-4E50-4321-B62B-4FBC9D335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By Task-Example</vt:lpstr>
      <vt:lpstr>By Sub-Example</vt:lpstr>
      <vt:lpstr>By Task</vt:lpstr>
      <vt:lpstr>By Sub</vt:lpstr>
      <vt:lpstr>'By Sub'!Contract_Upper_Limit</vt:lpstr>
      <vt:lpstr>'By Sub-Example'!Contract_Upper_Limit</vt:lpstr>
      <vt:lpstr>'By Sub'!Print_Area</vt:lpstr>
      <vt:lpstr>'By Sub-Example'!Print_Area</vt:lpstr>
      <vt:lpstr>'By Task'!Print_Area</vt:lpstr>
      <vt:lpstr>'By Task-Example'!Print_Area</vt:lpstr>
      <vt:lpstr>'By Sub'!Print_Titles</vt:lpstr>
      <vt:lpstr>'By Sub-Example'!Print_Titles</vt:lpstr>
    </vt:vector>
  </TitlesOfParts>
  <Company>ISTHA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Keslinke, Keith</dc:creator>
  <cp:lastModifiedBy>Dainis, John</cp:lastModifiedBy>
  <cp:lastPrinted>2025-04-16T16:33:30Z</cp:lastPrinted>
  <dcterms:created xsi:type="dcterms:W3CDTF">2016-01-28T17:17:14Z</dcterms:created>
  <dcterms:modified xsi:type="dcterms:W3CDTF">2025-04-25T16:58:07Z</dcterms:modified>
</cp:coreProperties>
</file>